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hidePivotFieldList="1"/>
  <mc:AlternateContent xmlns:mc="http://schemas.openxmlformats.org/markup-compatibility/2006">
    <mc:Choice Requires="x15">
      <x15ac:absPath xmlns:x15ac="http://schemas.microsoft.com/office/spreadsheetml/2010/11/ac" url="Z:\AREA DE ESTADÍSTICA\ESTADÍSTICA\Estadistica\2024\Informes especiales a 31 de octubre de 2024\"/>
    </mc:Choice>
  </mc:AlternateContent>
  <xr:revisionPtr revIDLastSave="0" documentId="13_ncr:1_{1F65D6F1-8BCC-4B8F-A8AA-404509319E65}" xr6:coauthVersionLast="47" xr6:coauthVersionMax="47" xr10:uidLastSave="{00000000-0000-0000-0000-000000000000}"/>
  <bookViews>
    <workbookView xWindow="-28920" yWindow="-120" windowWidth="29040" windowHeight="1572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159" l="1"/>
  <c r="AA13" i="105"/>
  <c r="U27" i="164" l="1"/>
  <c r="V27" i="164"/>
  <c r="U10" i="164"/>
  <c r="V10" i="164"/>
  <c r="U11" i="164"/>
  <c r="V11" i="164"/>
  <c r="U12" i="164"/>
  <c r="V12" i="164"/>
  <c r="U13" i="164"/>
  <c r="V13" i="164"/>
  <c r="U14" i="164"/>
  <c r="V14" i="164"/>
  <c r="U15" i="164"/>
  <c r="V15" i="164"/>
  <c r="U16" i="164"/>
  <c r="V16" i="164"/>
  <c r="U17" i="164"/>
  <c r="V17" i="164"/>
  <c r="U18" i="164"/>
  <c r="V18" i="164"/>
  <c r="U19" i="164"/>
  <c r="V19" i="164"/>
  <c r="U20" i="164"/>
  <c r="V20" i="164"/>
  <c r="U21" i="164"/>
  <c r="V21" i="164"/>
  <c r="U22" i="164"/>
  <c r="V22" i="164"/>
  <c r="U23" i="164"/>
  <c r="V23" i="164"/>
  <c r="U24" i="164"/>
  <c r="V24" i="164"/>
  <c r="U25" i="164"/>
  <c r="V25" i="164"/>
  <c r="U26" i="164"/>
  <c r="V26" i="164"/>
  <c r="V9" i="164"/>
  <c r="U9" i="164"/>
  <c r="U10" i="163"/>
  <c r="U11" i="163"/>
  <c r="U12" i="163"/>
  <c r="U13" i="163"/>
  <c r="U14" i="163"/>
  <c r="U15" i="163"/>
  <c r="U16" i="163"/>
  <c r="U17" i="163"/>
  <c r="U18" i="163"/>
  <c r="U19" i="163"/>
  <c r="U20" i="163"/>
  <c r="U21" i="163"/>
  <c r="U22" i="163"/>
  <c r="U23" i="163"/>
  <c r="U24" i="163"/>
  <c r="U25" i="163"/>
  <c r="U26" i="163"/>
  <c r="U27" i="163"/>
  <c r="U9" i="163"/>
  <c r="V10" i="163"/>
  <c r="V11" i="163"/>
  <c r="V12" i="163"/>
  <c r="V13" i="163"/>
  <c r="V14" i="163"/>
  <c r="V15" i="163"/>
  <c r="V16" i="163"/>
  <c r="V17" i="163"/>
  <c r="V18" i="163"/>
  <c r="V19" i="163"/>
  <c r="V20" i="163"/>
  <c r="V21" i="163"/>
  <c r="V22" i="163"/>
  <c r="V23" i="163"/>
  <c r="V24" i="163"/>
  <c r="V25" i="163"/>
  <c r="V26" i="163"/>
  <c r="V27" i="163"/>
  <c r="V9" i="163"/>
  <c r="U27" i="162"/>
  <c r="V27" i="162"/>
  <c r="U10" i="162"/>
  <c r="V10" i="162"/>
  <c r="U11" i="162"/>
  <c r="V11" i="162"/>
  <c r="U12" i="162"/>
  <c r="V12" i="162"/>
  <c r="U13" i="162"/>
  <c r="V13" i="162"/>
  <c r="U14" i="162"/>
  <c r="V14" i="162"/>
  <c r="U15" i="162"/>
  <c r="V15" i="162"/>
  <c r="U16" i="162"/>
  <c r="V16" i="162"/>
  <c r="U17" i="162"/>
  <c r="V17" i="162"/>
  <c r="U18" i="162"/>
  <c r="V18" i="162"/>
  <c r="U19" i="162"/>
  <c r="V19" i="162"/>
  <c r="U20" i="162"/>
  <c r="V20" i="162"/>
  <c r="U21" i="162"/>
  <c r="V21" i="162"/>
  <c r="U22" i="162"/>
  <c r="V22" i="162"/>
  <c r="U23" i="162"/>
  <c r="V23" i="162"/>
  <c r="U24" i="162"/>
  <c r="V24" i="162"/>
  <c r="U25" i="162"/>
  <c r="V25" i="162"/>
  <c r="U26" i="162"/>
  <c r="V26" i="162"/>
  <c r="V9" i="162"/>
  <c r="U9" i="162"/>
  <c r="U10" i="161"/>
  <c r="V10" i="161"/>
  <c r="U11" i="161"/>
  <c r="V11" i="161"/>
  <c r="U12" i="161"/>
  <c r="V12" i="161"/>
  <c r="U13" i="161"/>
  <c r="V13" i="161"/>
  <c r="U14" i="161"/>
  <c r="V14" i="161"/>
  <c r="U15" i="161"/>
  <c r="V15" i="161"/>
  <c r="U16" i="161"/>
  <c r="V16" i="161"/>
  <c r="U17" i="161"/>
  <c r="V17" i="161"/>
  <c r="U18" i="161"/>
  <c r="V18" i="161"/>
  <c r="U19" i="161"/>
  <c r="V19" i="161"/>
  <c r="U20" i="161"/>
  <c r="V20" i="161"/>
  <c r="U21" i="161"/>
  <c r="V21" i="161"/>
  <c r="U22" i="161"/>
  <c r="V22" i="161"/>
  <c r="U23" i="161"/>
  <c r="V23" i="161"/>
  <c r="U24" i="161"/>
  <c r="V24" i="161"/>
  <c r="U25" i="161"/>
  <c r="V25" i="161"/>
  <c r="U26" i="161"/>
  <c r="V26" i="161"/>
  <c r="U27" i="161"/>
  <c r="V27" i="161"/>
  <c r="V9" i="161"/>
  <c r="U9" i="161"/>
  <c r="U10" i="160"/>
  <c r="V10" i="160"/>
  <c r="U11" i="160"/>
  <c r="V11" i="160"/>
  <c r="U12" i="160"/>
  <c r="V12" i="160"/>
  <c r="U13" i="160"/>
  <c r="V13" i="160"/>
  <c r="U14" i="160"/>
  <c r="V14" i="160"/>
  <c r="U15" i="160"/>
  <c r="V15" i="160"/>
  <c r="U16" i="160"/>
  <c r="V16" i="160"/>
  <c r="U17" i="160"/>
  <c r="V17" i="160"/>
  <c r="U18" i="160"/>
  <c r="V18" i="160"/>
  <c r="U19" i="160"/>
  <c r="V19" i="160"/>
  <c r="U20" i="160"/>
  <c r="V20" i="160"/>
  <c r="U21" i="160"/>
  <c r="V21" i="160"/>
  <c r="U22" i="160"/>
  <c r="V22" i="160"/>
  <c r="U23" i="160"/>
  <c r="V23" i="160"/>
  <c r="U24" i="160"/>
  <c r="V24" i="160"/>
  <c r="U25" i="160"/>
  <c r="V25" i="160"/>
  <c r="U26" i="160"/>
  <c r="V26" i="160"/>
  <c r="V9" i="160"/>
  <c r="U9" i="160"/>
  <c r="I27" i="160"/>
  <c r="U27" i="160" s="1"/>
  <c r="U10" i="159"/>
  <c r="V10" i="159"/>
  <c r="U11" i="159"/>
  <c r="V11" i="159"/>
  <c r="U12" i="159"/>
  <c r="V12" i="159"/>
  <c r="U13" i="159"/>
  <c r="V13" i="159"/>
  <c r="U14" i="159"/>
  <c r="V14" i="159"/>
  <c r="U15" i="159"/>
  <c r="V15" i="159"/>
  <c r="U16" i="159"/>
  <c r="V16" i="159"/>
  <c r="U17" i="159"/>
  <c r="V17" i="159"/>
  <c r="U18" i="159"/>
  <c r="V18" i="159"/>
  <c r="U19" i="159"/>
  <c r="V19" i="159"/>
  <c r="U20" i="159"/>
  <c r="V20" i="159"/>
  <c r="U21" i="159"/>
  <c r="V21" i="159"/>
  <c r="U22" i="159"/>
  <c r="V22" i="159"/>
  <c r="U23" i="159"/>
  <c r="V23" i="159"/>
  <c r="U24" i="159"/>
  <c r="V24" i="159"/>
  <c r="U25" i="159"/>
  <c r="V25" i="159"/>
  <c r="U26" i="159"/>
  <c r="V26" i="159"/>
  <c r="U27" i="159"/>
  <c r="V27" i="159"/>
  <c r="V9" i="159"/>
  <c r="U9" i="159"/>
  <c r="U29" i="158"/>
  <c r="V29" i="158"/>
  <c r="U30" i="158"/>
  <c r="V30" i="158"/>
  <c r="U31" i="158"/>
  <c r="V31" i="158"/>
  <c r="U32" i="158"/>
  <c r="V32" i="158"/>
  <c r="U33" i="158"/>
  <c r="V33" i="158"/>
  <c r="U34" i="158"/>
  <c r="V34" i="158"/>
  <c r="U35" i="158"/>
  <c r="V35" i="158"/>
  <c r="U36" i="158"/>
  <c r="V36" i="158"/>
  <c r="U37" i="158"/>
  <c r="V37" i="158"/>
  <c r="U38" i="158"/>
  <c r="V38" i="158"/>
  <c r="U39" i="158"/>
  <c r="V39" i="158"/>
  <c r="V40" i="158"/>
  <c r="U41" i="158"/>
  <c r="V41" i="158"/>
  <c r="U42" i="158"/>
  <c r="V42" i="158"/>
  <c r="U43" i="158"/>
  <c r="V43" i="158"/>
  <c r="V28" i="158"/>
  <c r="U28" i="158"/>
  <c r="U10" i="158"/>
  <c r="V10" i="158"/>
  <c r="U11" i="158"/>
  <c r="V11" i="158"/>
  <c r="U12" i="158"/>
  <c r="V12" i="158"/>
  <c r="U13" i="158"/>
  <c r="V13" i="158"/>
  <c r="U14" i="158"/>
  <c r="V14" i="158"/>
  <c r="U15" i="158"/>
  <c r="V15" i="158"/>
  <c r="U16" i="158"/>
  <c r="V16" i="158"/>
  <c r="U17" i="158"/>
  <c r="V17" i="158"/>
  <c r="U18" i="158"/>
  <c r="V18" i="158"/>
  <c r="U19" i="158"/>
  <c r="V19" i="158"/>
  <c r="U20" i="158"/>
  <c r="V20" i="158"/>
  <c r="U21" i="158"/>
  <c r="V21" i="158"/>
  <c r="U22" i="158"/>
  <c r="V22" i="158"/>
  <c r="U23" i="158"/>
  <c r="V23" i="158"/>
  <c r="V9" i="158"/>
  <c r="U9" i="158"/>
  <c r="V27" i="160" l="1"/>
  <c r="T43" i="158" l="1"/>
  <c r="S26" i="159" l="1"/>
  <c r="M43" i="158"/>
  <c r="O43" i="158"/>
  <c r="Q43" i="158"/>
  <c r="D33" i="90"/>
  <c r="T10" i="164" l="1"/>
  <c r="T11" i="164"/>
  <c r="T12" i="164"/>
  <c r="T13" i="164"/>
  <c r="T14" i="164"/>
  <c r="T15" i="164"/>
  <c r="T16" i="164"/>
  <c r="T17" i="164"/>
  <c r="T18" i="164"/>
  <c r="T19" i="164"/>
  <c r="T20" i="164"/>
  <c r="T21" i="164"/>
  <c r="T22" i="164"/>
  <c r="T23" i="164"/>
  <c r="T24" i="164"/>
  <c r="T25" i="164"/>
  <c r="T26" i="164"/>
  <c r="T9" i="164"/>
  <c r="S10" i="164"/>
  <c r="S11" i="164"/>
  <c r="S12" i="164"/>
  <c r="S13" i="164"/>
  <c r="S14" i="164"/>
  <c r="S15" i="164"/>
  <c r="S16" i="164"/>
  <c r="S17" i="164"/>
  <c r="S18" i="164"/>
  <c r="S19" i="164"/>
  <c r="S20" i="164"/>
  <c r="S21" i="164"/>
  <c r="S22" i="164"/>
  <c r="S23" i="164"/>
  <c r="S24" i="164"/>
  <c r="S25" i="164"/>
  <c r="S26" i="164"/>
  <c r="S9" i="164"/>
  <c r="T10" i="163"/>
  <c r="T11" i="163"/>
  <c r="T12" i="163"/>
  <c r="T13" i="163"/>
  <c r="T14" i="163"/>
  <c r="T15" i="163"/>
  <c r="T16" i="163"/>
  <c r="T17" i="163"/>
  <c r="T18" i="163"/>
  <c r="T19" i="163"/>
  <c r="T20" i="163"/>
  <c r="T21" i="163"/>
  <c r="T22" i="163"/>
  <c r="T23" i="163"/>
  <c r="T24" i="163"/>
  <c r="T25" i="163"/>
  <c r="T26" i="163"/>
  <c r="T9" i="163"/>
  <c r="S10" i="163"/>
  <c r="S11" i="163"/>
  <c r="S12" i="163"/>
  <c r="S13" i="163"/>
  <c r="S14" i="163"/>
  <c r="S15" i="163"/>
  <c r="S16" i="163"/>
  <c r="S17" i="163"/>
  <c r="S18" i="163"/>
  <c r="S19" i="163"/>
  <c r="S20" i="163"/>
  <c r="S21" i="163"/>
  <c r="S22" i="163"/>
  <c r="S23" i="163"/>
  <c r="S24" i="163"/>
  <c r="S25" i="163"/>
  <c r="S26" i="163"/>
  <c r="S9" i="163"/>
  <c r="T10" i="162"/>
  <c r="T11" i="162"/>
  <c r="T12" i="162"/>
  <c r="T13" i="162"/>
  <c r="T14" i="162"/>
  <c r="T15" i="162"/>
  <c r="T16" i="162"/>
  <c r="T17" i="162"/>
  <c r="T18" i="162"/>
  <c r="T19" i="162"/>
  <c r="T20" i="162"/>
  <c r="T21" i="162"/>
  <c r="T22" i="162"/>
  <c r="T23" i="162"/>
  <c r="T24" i="162"/>
  <c r="T25" i="162"/>
  <c r="T26" i="162"/>
  <c r="T9" i="162"/>
  <c r="S10" i="162"/>
  <c r="S11" i="162"/>
  <c r="S12" i="162"/>
  <c r="S13" i="162"/>
  <c r="S14" i="162"/>
  <c r="S15" i="162"/>
  <c r="S16" i="162"/>
  <c r="S17" i="162"/>
  <c r="S18" i="162"/>
  <c r="S19" i="162"/>
  <c r="S20" i="162"/>
  <c r="S21" i="162"/>
  <c r="S22" i="162"/>
  <c r="S23" i="162"/>
  <c r="S24" i="162"/>
  <c r="S25" i="162"/>
  <c r="S26" i="162"/>
  <c r="S9" i="162"/>
  <c r="T10" i="161"/>
  <c r="T11" i="161"/>
  <c r="T12" i="161"/>
  <c r="T13" i="161"/>
  <c r="T14" i="161"/>
  <c r="T15" i="161"/>
  <c r="T16" i="161"/>
  <c r="T17" i="161"/>
  <c r="T18" i="161"/>
  <c r="T19" i="161"/>
  <c r="T20" i="161"/>
  <c r="T21" i="161"/>
  <c r="T22" i="161"/>
  <c r="T23" i="161"/>
  <c r="T24" i="161"/>
  <c r="T25" i="161"/>
  <c r="T26" i="161"/>
  <c r="T9" i="161"/>
  <c r="S10" i="161"/>
  <c r="S11" i="161"/>
  <c r="S12" i="161"/>
  <c r="S13" i="161"/>
  <c r="S14" i="161"/>
  <c r="S15" i="161"/>
  <c r="S16" i="161"/>
  <c r="S17" i="161"/>
  <c r="S18" i="161"/>
  <c r="S19" i="161"/>
  <c r="S20" i="161"/>
  <c r="S21" i="161"/>
  <c r="S22" i="161"/>
  <c r="S23" i="161"/>
  <c r="S24" i="161"/>
  <c r="S25" i="161"/>
  <c r="S26" i="161"/>
  <c r="S9" i="161"/>
  <c r="T10" i="160"/>
  <c r="T11" i="160"/>
  <c r="T12" i="160"/>
  <c r="T13" i="160"/>
  <c r="T14" i="160"/>
  <c r="T15" i="160"/>
  <c r="T16" i="160"/>
  <c r="T17" i="160"/>
  <c r="T18" i="160"/>
  <c r="T19" i="160"/>
  <c r="T20" i="160"/>
  <c r="T21" i="160"/>
  <c r="T22" i="160"/>
  <c r="T23" i="160"/>
  <c r="T24" i="160"/>
  <c r="T25" i="160"/>
  <c r="T26" i="160"/>
  <c r="T9" i="160"/>
  <c r="S10" i="160"/>
  <c r="S11" i="160"/>
  <c r="S12" i="160"/>
  <c r="S13" i="160"/>
  <c r="S14" i="160"/>
  <c r="S15" i="160"/>
  <c r="S16" i="160"/>
  <c r="S17" i="160"/>
  <c r="S18" i="160"/>
  <c r="S19" i="160"/>
  <c r="S20" i="160"/>
  <c r="S21" i="160"/>
  <c r="S22" i="160"/>
  <c r="S23" i="160"/>
  <c r="S24" i="160"/>
  <c r="S25" i="160"/>
  <c r="S26" i="160"/>
  <c r="S9" i="160"/>
  <c r="S27" i="159"/>
  <c r="T27" i="159"/>
  <c r="S10" i="159"/>
  <c r="T10" i="159"/>
  <c r="S11" i="159"/>
  <c r="T11" i="159"/>
  <c r="S12" i="159"/>
  <c r="T12" i="159"/>
  <c r="S13" i="159"/>
  <c r="T13" i="159"/>
  <c r="S14" i="159"/>
  <c r="T14" i="159"/>
  <c r="S15" i="159"/>
  <c r="T15" i="159"/>
  <c r="S16" i="159"/>
  <c r="T16" i="159"/>
  <c r="S17" i="159"/>
  <c r="T17" i="159"/>
  <c r="S18" i="159"/>
  <c r="T18" i="159"/>
  <c r="S19" i="159"/>
  <c r="T19" i="159"/>
  <c r="S20" i="159"/>
  <c r="T20" i="159"/>
  <c r="S21" i="159"/>
  <c r="T21" i="159"/>
  <c r="S22" i="159"/>
  <c r="T22" i="159"/>
  <c r="S23" i="159"/>
  <c r="T23" i="159"/>
  <c r="S24" i="159"/>
  <c r="T24" i="159"/>
  <c r="S25" i="159"/>
  <c r="T25" i="159"/>
  <c r="T26" i="159"/>
  <c r="T9" i="159"/>
  <c r="S9" i="159"/>
  <c r="T29" i="158"/>
  <c r="T30" i="158"/>
  <c r="T31" i="158"/>
  <c r="T32" i="158"/>
  <c r="T33" i="158"/>
  <c r="T34" i="158"/>
  <c r="T35" i="158"/>
  <c r="T36" i="158"/>
  <c r="T37" i="158"/>
  <c r="T38" i="158"/>
  <c r="T39" i="158"/>
  <c r="T40" i="158"/>
  <c r="T41" i="158"/>
  <c r="T42" i="158"/>
  <c r="T28" i="158"/>
  <c r="S40" i="158"/>
  <c r="S29" i="158"/>
  <c r="S30" i="158"/>
  <c r="S31" i="158"/>
  <c r="S32" i="158"/>
  <c r="S33" i="158"/>
  <c r="S34" i="158"/>
  <c r="S35" i="158"/>
  <c r="S36" i="158"/>
  <c r="S37" i="158"/>
  <c r="S38" i="158"/>
  <c r="S39" i="158"/>
  <c r="S41" i="158"/>
  <c r="S42" i="158"/>
  <c r="S43" i="158"/>
  <c r="S28" i="158"/>
  <c r="T10" i="158"/>
  <c r="T11" i="158"/>
  <c r="T12" i="158"/>
  <c r="T13" i="158"/>
  <c r="T14" i="158"/>
  <c r="T15" i="158"/>
  <c r="T16" i="158"/>
  <c r="T17" i="158"/>
  <c r="T18" i="158"/>
  <c r="T19" i="158"/>
  <c r="T20" i="158"/>
  <c r="T21" i="158"/>
  <c r="T22" i="158"/>
  <c r="T23" i="158"/>
  <c r="T9" i="158"/>
  <c r="S10" i="158"/>
  <c r="S11" i="158"/>
  <c r="S12" i="158"/>
  <c r="S13" i="158"/>
  <c r="S14" i="158"/>
  <c r="S15" i="158"/>
  <c r="S16" i="158"/>
  <c r="S17" i="158"/>
  <c r="S18" i="158"/>
  <c r="S19" i="158"/>
  <c r="S20" i="158"/>
  <c r="S21" i="158"/>
  <c r="S22" i="158"/>
  <c r="S23" i="158"/>
  <c r="S9" i="158"/>
  <c r="Q9" i="158"/>
  <c r="G35" i="54"/>
  <c r="G34" i="54"/>
  <c r="L34" i="54"/>
  <c r="K35" i="54"/>
  <c r="Q34" i="54"/>
  <c r="Q35" i="54"/>
  <c r="K34" i="54"/>
  <c r="P35" i="54"/>
  <c r="L35" i="54"/>
  <c r="P34"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R26" i="164" l="1"/>
  <c r="R25" i="164"/>
  <c r="R24" i="164"/>
  <c r="R23" i="164"/>
  <c r="R22" i="164"/>
  <c r="R21" i="164"/>
  <c r="R20" i="164"/>
  <c r="R19" i="164"/>
  <c r="R18" i="164"/>
  <c r="R17" i="164"/>
  <c r="R16" i="164"/>
  <c r="R15" i="164"/>
  <c r="R14" i="164"/>
  <c r="R13" i="164"/>
  <c r="R12" i="164"/>
  <c r="R11" i="164"/>
  <c r="R10" i="164"/>
  <c r="R9" i="164"/>
  <c r="R26" i="163"/>
  <c r="Q26" i="163"/>
  <c r="R25" i="163"/>
  <c r="Q25" i="163"/>
  <c r="R24" i="163"/>
  <c r="Q24" i="163"/>
  <c r="R23" i="163"/>
  <c r="Q23" i="163"/>
  <c r="R22" i="163"/>
  <c r="Q22" i="163"/>
  <c r="R21" i="163"/>
  <c r="Q21" i="163"/>
  <c r="R20" i="163"/>
  <c r="Q20" i="163"/>
  <c r="R19" i="163"/>
  <c r="Q19" i="163"/>
  <c r="R18" i="163"/>
  <c r="Q18" i="163"/>
  <c r="R17" i="163"/>
  <c r="Q17" i="163"/>
  <c r="R16" i="163"/>
  <c r="Q16" i="163"/>
  <c r="R15" i="163"/>
  <c r="Q15" i="163"/>
  <c r="R14" i="163"/>
  <c r="Q14" i="163"/>
  <c r="R13" i="163"/>
  <c r="Q13" i="163"/>
  <c r="R12" i="163"/>
  <c r="Q12" i="163"/>
  <c r="R11" i="163"/>
  <c r="Q11" i="163"/>
  <c r="R10" i="163"/>
  <c r="Q10" i="163"/>
  <c r="R9" i="163"/>
  <c r="Q9" i="163"/>
  <c r="R26" i="162"/>
  <c r="Q26" i="162"/>
  <c r="R25" i="162"/>
  <c r="Q25" i="162"/>
  <c r="R24" i="162"/>
  <c r="Q24" i="162"/>
  <c r="R23" i="162"/>
  <c r="Q23" i="162"/>
  <c r="R22" i="162"/>
  <c r="Q22" i="162"/>
  <c r="R21" i="162"/>
  <c r="Q21" i="162"/>
  <c r="R20" i="162"/>
  <c r="Q20" i="162"/>
  <c r="R19" i="162"/>
  <c r="Q19" i="162"/>
  <c r="R18" i="162"/>
  <c r="Q18" i="162"/>
  <c r="R17" i="162"/>
  <c r="Q17" i="162"/>
  <c r="R16" i="162"/>
  <c r="Q16" i="162"/>
  <c r="R15" i="162"/>
  <c r="Q15" i="162"/>
  <c r="R14" i="162"/>
  <c r="Q14" i="162"/>
  <c r="R13" i="162"/>
  <c r="Q13" i="162"/>
  <c r="R12" i="162"/>
  <c r="Q12" i="162"/>
  <c r="R11" i="162"/>
  <c r="Q11" i="162"/>
  <c r="R10" i="162"/>
  <c r="Q10" i="162"/>
  <c r="R9" i="162"/>
  <c r="Q9" i="162"/>
  <c r="R26" i="161"/>
  <c r="Q26" i="161"/>
  <c r="R25" i="161"/>
  <c r="Q25" i="161"/>
  <c r="R24" i="161"/>
  <c r="Q24" i="161"/>
  <c r="R23" i="161"/>
  <c r="Q23" i="161"/>
  <c r="R22" i="161"/>
  <c r="Q22" i="161"/>
  <c r="R21" i="161"/>
  <c r="Q21" i="161"/>
  <c r="R20" i="161"/>
  <c r="Q20" i="161"/>
  <c r="R19" i="161"/>
  <c r="Q19" i="161"/>
  <c r="R18" i="161"/>
  <c r="Q18" i="161"/>
  <c r="R17" i="161"/>
  <c r="Q17" i="161"/>
  <c r="R16" i="161"/>
  <c r="Q16" i="161"/>
  <c r="R15" i="161"/>
  <c r="Q15" i="161"/>
  <c r="R14" i="161"/>
  <c r="Q14" i="161"/>
  <c r="R13" i="161"/>
  <c r="Q13" i="161"/>
  <c r="R12" i="161"/>
  <c r="Q12" i="161"/>
  <c r="R11" i="161"/>
  <c r="Q11" i="161"/>
  <c r="R10" i="161"/>
  <c r="Q10" i="161"/>
  <c r="R9" i="161"/>
  <c r="Q9" i="161"/>
  <c r="R18" i="160"/>
  <c r="Q18" i="160"/>
  <c r="R26" i="160"/>
  <c r="Q26" i="160"/>
  <c r="R25" i="160"/>
  <c r="Q25" i="160"/>
  <c r="R24" i="160"/>
  <c r="Q24" i="160"/>
  <c r="R23" i="160"/>
  <c r="Q23" i="160"/>
  <c r="R22" i="160"/>
  <c r="Q22" i="160"/>
  <c r="R21" i="160"/>
  <c r="Q21" i="160"/>
  <c r="R20" i="160"/>
  <c r="Q20" i="160"/>
  <c r="R19" i="160"/>
  <c r="Q19" i="160"/>
  <c r="R17" i="160"/>
  <c r="Q17" i="160"/>
  <c r="R16" i="160"/>
  <c r="Q16" i="160"/>
  <c r="R15" i="160"/>
  <c r="Q15" i="160"/>
  <c r="R14" i="160"/>
  <c r="Q14" i="160"/>
  <c r="R13" i="160"/>
  <c r="Q13" i="160"/>
  <c r="R12" i="160"/>
  <c r="Q12" i="160"/>
  <c r="R11" i="160"/>
  <c r="Q11" i="160"/>
  <c r="R10" i="160"/>
  <c r="Q10" i="160"/>
  <c r="R9" i="160"/>
  <c r="Q9" i="160"/>
  <c r="R26" i="159"/>
  <c r="Q26" i="159"/>
  <c r="R25" i="159"/>
  <c r="Q25" i="159"/>
  <c r="R24" i="159"/>
  <c r="Q24" i="159"/>
  <c r="R23" i="159"/>
  <c r="Q23" i="159"/>
  <c r="R22" i="159"/>
  <c r="Q22" i="159"/>
  <c r="R21" i="159"/>
  <c r="Q21" i="159"/>
  <c r="R20" i="159"/>
  <c r="Q20" i="159"/>
  <c r="R19" i="159"/>
  <c r="Q19" i="159"/>
  <c r="R18" i="159"/>
  <c r="Q18" i="159"/>
  <c r="R17" i="159"/>
  <c r="Q17" i="159"/>
  <c r="R16" i="159"/>
  <c r="Q16" i="159"/>
  <c r="R15" i="159"/>
  <c r="Q15" i="159"/>
  <c r="R14" i="159"/>
  <c r="Q14" i="159"/>
  <c r="R13" i="159"/>
  <c r="Q13" i="159"/>
  <c r="R12" i="159"/>
  <c r="Q12" i="159"/>
  <c r="R11" i="159"/>
  <c r="Q11" i="159"/>
  <c r="R10" i="159"/>
  <c r="Q10" i="159"/>
  <c r="R9" i="159"/>
  <c r="Q9" i="159"/>
  <c r="G27" i="164"/>
  <c r="G27" i="160"/>
  <c r="G27" i="161"/>
  <c r="G27" i="162"/>
  <c r="G27" i="163"/>
  <c r="R20" i="158"/>
  <c r="R23" i="158"/>
  <c r="Q23" i="158"/>
  <c r="R22" i="158"/>
  <c r="Q22" i="158"/>
  <c r="R21" i="158"/>
  <c r="Q21" i="158"/>
  <c r="Q20" i="158"/>
  <c r="R19" i="158"/>
  <c r="Q19" i="158"/>
  <c r="R18" i="158"/>
  <c r="Q18" i="158"/>
  <c r="R17" i="158"/>
  <c r="Q17" i="158"/>
  <c r="R16" i="158"/>
  <c r="Q16" i="158"/>
  <c r="R15" i="158"/>
  <c r="Q15" i="158"/>
  <c r="R14" i="158"/>
  <c r="Q14" i="158"/>
  <c r="R13" i="158"/>
  <c r="Q13" i="158"/>
  <c r="R12" i="158"/>
  <c r="Q12" i="158"/>
  <c r="R11" i="158"/>
  <c r="Q11" i="158"/>
  <c r="R10" i="158"/>
  <c r="Q10" i="158"/>
  <c r="R9" i="158"/>
  <c r="R43" i="158"/>
  <c r="R42" i="158"/>
  <c r="Q42" i="158"/>
  <c r="R41" i="158"/>
  <c r="Q41" i="158"/>
  <c r="R40" i="158"/>
  <c r="Q40" i="158"/>
  <c r="R39" i="158"/>
  <c r="Q39" i="158"/>
  <c r="R38" i="158"/>
  <c r="Q38" i="158"/>
  <c r="R37" i="158"/>
  <c r="Q37" i="158"/>
  <c r="R36" i="158"/>
  <c r="Q36" i="158"/>
  <c r="R35" i="158"/>
  <c r="Q35" i="158"/>
  <c r="R34" i="158"/>
  <c r="Q34" i="158"/>
  <c r="R33" i="158"/>
  <c r="Q33" i="158"/>
  <c r="R32" i="158"/>
  <c r="Q32" i="158"/>
  <c r="R31" i="158"/>
  <c r="Q31" i="158"/>
  <c r="R30" i="158"/>
  <c r="Q30" i="158"/>
  <c r="R29" i="158"/>
  <c r="Q29" i="158"/>
  <c r="R28" i="158"/>
  <c r="Q28" i="158"/>
  <c r="T27" i="164" l="1"/>
  <c r="S27" i="164"/>
  <c r="S27" i="163"/>
  <c r="T27" i="163"/>
  <c r="S27" i="162"/>
  <c r="T27" i="162"/>
  <c r="S27" i="161"/>
  <c r="T27" i="161"/>
  <c r="S27" i="160"/>
  <c r="T27" i="160"/>
  <c r="F27" i="164" l="1"/>
  <c r="E27" i="164"/>
  <c r="D27" i="164"/>
  <c r="F27" i="163"/>
  <c r="E27" i="163"/>
  <c r="D27" i="163"/>
  <c r="F27" i="162"/>
  <c r="E27" i="162"/>
  <c r="D27" i="162"/>
  <c r="F27" i="161"/>
  <c r="E27" i="161"/>
  <c r="M27" i="161" s="1"/>
  <c r="D27" i="161"/>
  <c r="F27" i="160"/>
  <c r="E27" i="160"/>
  <c r="D27" i="160"/>
  <c r="F27" i="159"/>
  <c r="E27" i="159"/>
  <c r="D27" i="159"/>
  <c r="P43" i="158"/>
  <c r="N43" i="158"/>
  <c r="P23" i="158"/>
  <c r="O23" i="158"/>
  <c r="N23" i="158"/>
  <c r="M23" i="158"/>
  <c r="X12" i="167" l="1"/>
  <c r="M27" i="163"/>
  <c r="N27" i="164"/>
  <c r="M27" i="162"/>
  <c r="M27" i="160"/>
  <c r="M27" i="159"/>
  <c r="X19" i="167"/>
  <c r="X28" i="167"/>
  <c r="X18" i="167"/>
  <c r="X25" i="167"/>
  <c r="X27" i="167"/>
  <c r="X21" i="167"/>
  <c r="X15" i="167"/>
  <c r="X13" i="167"/>
  <c r="X16" i="167"/>
  <c r="X14" i="167"/>
  <c r="X24" i="167"/>
  <c r="X20" i="167"/>
  <c r="X26" i="167"/>
  <c r="X29" i="167"/>
  <c r="X22" i="167"/>
  <c r="X17" i="167"/>
  <c r="X23" i="167"/>
  <c r="O27" i="159"/>
  <c r="Q27" i="159"/>
  <c r="R27" i="159"/>
  <c r="P27" i="161"/>
  <c r="R27" i="161"/>
  <c r="Q27" i="161"/>
  <c r="P27" i="163"/>
  <c r="Q27" i="163"/>
  <c r="R27" i="163"/>
  <c r="P27" i="164"/>
  <c r="O27" i="164"/>
  <c r="R27" i="164"/>
  <c r="Q27" i="164"/>
  <c r="P27" i="160"/>
  <c r="Q27" i="160"/>
  <c r="R27" i="160"/>
  <c r="P27" i="162"/>
  <c r="Q27" i="162"/>
  <c r="R27" i="162"/>
  <c r="J7" i="164"/>
  <c r="W6" i="164" s="1"/>
  <c r="J7" i="163"/>
  <c r="J7" i="159"/>
  <c r="W6" i="159" s="1"/>
  <c r="W6" i="161" s="1"/>
  <c r="J7" i="162"/>
  <c r="J7" i="161"/>
  <c r="J7" i="160"/>
  <c r="W26" i="158"/>
  <c r="N27" i="162"/>
  <c r="O27" i="160"/>
  <c r="O27" i="161"/>
  <c r="O27" i="162"/>
  <c r="O27" i="163"/>
  <c r="N27" i="160"/>
  <c r="N27" i="161"/>
  <c r="P27" i="159"/>
  <c r="M27" i="164"/>
  <c r="N27" i="159"/>
  <c r="N27" i="163"/>
  <c r="W6" i="162" l="1"/>
  <c r="W6" i="163"/>
  <c r="W6" i="160"/>
  <c r="W31" i="167"/>
  <c r="X31" i="167" s="1"/>
  <c r="D36" i="48"/>
  <c r="G46" i="112"/>
  <c r="N37" i="134"/>
  <c r="G45" i="112"/>
  <c r="D35" i="47"/>
  <c r="S37" i="134"/>
  <c r="K38" i="10"/>
  <c r="G45" i="110"/>
  <c r="D35" i="49"/>
  <c r="G46" i="110"/>
  <c r="Q37" i="134"/>
  <c r="AB38" i="134"/>
  <c r="AB37" i="134"/>
  <c r="N35" i="49"/>
  <c r="N38" i="134"/>
  <c r="W37" i="10"/>
  <c r="N35" i="47"/>
  <c r="G45" i="111"/>
  <c r="N36" i="49"/>
  <c r="U37" i="134"/>
  <c r="Q38" i="134"/>
  <c r="Q38" i="10"/>
  <c r="N35" i="48"/>
  <c r="X38" i="134"/>
  <c r="D36" i="47"/>
  <c r="S38" i="134"/>
  <c r="N36" i="48"/>
  <c r="U38" i="134"/>
  <c r="X37" i="134"/>
  <c r="L37" i="134"/>
  <c r="N36" i="47"/>
  <c r="N38" i="10"/>
  <c r="K37" i="10"/>
  <c r="Z38" i="134"/>
  <c r="D35" i="48"/>
  <c r="G46" i="111"/>
  <c r="D36" i="49"/>
  <c r="N37" i="10"/>
  <c r="Z37" i="134"/>
  <c r="W38" i="10"/>
  <c r="L38" i="134"/>
  <c r="Q37" i="10"/>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55" l="1"/>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S24" i="101"/>
  <c r="S24" i="4"/>
  <c r="Y21" i="4"/>
  <c r="S28" i="4"/>
  <c r="V13" i="101"/>
  <c r="S25" i="4"/>
  <c r="V14" i="4"/>
  <c r="S16" i="4"/>
  <c r="Y26" i="4"/>
  <c r="S19" i="4"/>
  <c r="S11" i="101"/>
  <c r="S12" i="101"/>
  <c r="S11" i="4"/>
  <c r="V25" i="4"/>
  <c r="V15" i="101"/>
  <c r="S22" i="4"/>
  <c r="Y26" i="101"/>
  <c r="Y11" i="101"/>
  <c r="Y20" i="4"/>
  <c r="V24" i="101"/>
  <c r="V24" i="4"/>
  <c r="V16" i="4"/>
  <c r="Y12" i="101"/>
  <c r="S25" i="101"/>
  <c r="Y17" i="101"/>
  <c r="Y13" i="101"/>
  <c r="V20" i="101"/>
  <c r="V19" i="101"/>
  <c r="S21" i="4"/>
  <c r="Y14" i="4"/>
  <c r="Y27" i="4"/>
  <c r="S20" i="4"/>
  <c r="V15" i="4"/>
  <c r="S22" i="101"/>
  <c r="Y22" i="4"/>
  <c r="Y25" i="4"/>
  <c r="V27" i="4"/>
  <c r="Y16" i="4"/>
  <c r="S14" i="4"/>
  <c r="Y20" i="101"/>
  <c r="Y11" i="4"/>
  <c r="S27" i="101"/>
  <c r="V19" i="4"/>
  <c r="Y13" i="4"/>
  <c r="S16" i="101"/>
  <c r="S17" i="4"/>
  <c r="S12" i="4"/>
  <c r="Y27" i="101"/>
  <c r="Y19" i="101"/>
  <c r="S17" i="101"/>
  <c r="S13" i="101"/>
  <c r="V13" i="4"/>
  <c r="S15" i="4"/>
  <c r="Y24" i="101"/>
  <c r="S26" i="4"/>
  <c r="V27" i="101"/>
  <c r="V20" i="4"/>
  <c r="S26" i="101"/>
  <c r="S15" i="101"/>
  <c r="Y28" i="101"/>
  <c r="S14" i="101"/>
  <c r="Y19" i="4"/>
  <c r="V28" i="101"/>
  <c r="S23" i="101"/>
  <c r="Y24" i="4"/>
  <c r="S23" i="4"/>
  <c r="Y18" i="4"/>
  <c r="V28" i="4"/>
  <c r="Y23" i="101"/>
  <c r="V22" i="4"/>
  <c r="V18" i="101"/>
  <c r="Y18" i="101"/>
  <c r="S18" i="4"/>
  <c r="V26" i="4"/>
  <c r="V18" i="4"/>
  <c r="V23" i="4"/>
  <c r="V22" i="101"/>
  <c r="S18" i="101"/>
  <c r="V11" i="4"/>
  <c r="V12" i="101"/>
  <c r="Y15" i="101"/>
  <c r="S19" i="101"/>
  <c r="V21" i="101"/>
  <c r="V12" i="4"/>
  <c r="Y12" i="4"/>
  <c r="Y17" i="4"/>
  <c r="V14" i="101"/>
  <c r="S13" i="4"/>
  <c r="V26" i="101"/>
  <c r="Y21" i="101"/>
  <c r="Y16" i="101"/>
  <c r="V17" i="101"/>
  <c r="V25" i="101"/>
  <c r="Y14" i="101"/>
  <c r="V23" i="101"/>
  <c r="Y15" i="4"/>
  <c r="S25" i="100"/>
  <c r="S22" i="100"/>
  <c r="S17" i="100"/>
  <c r="V11" i="101"/>
  <c r="S20" i="101"/>
  <c r="Y23" i="4"/>
  <c r="S28" i="101"/>
  <c r="S27" i="4"/>
  <c r="Y22" i="101"/>
  <c r="Y25" i="101"/>
  <c r="S21" i="101"/>
  <c r="Y15" i="100"/>
  <c r="V21" i="4"/>
  <c r="V16" i="101"/>
  <c r="Y11" i="100"/>
  <c r="Y17" i="100"/>
  <c r="V23" i="100"/>
  <c r="Y21" i="100"/>
  <c r="V17" i="4"/>
  <c r="V26" i="100"/>
  <c r="Y19" i="100"/>
  <c r="Y12" i="100"/>
  <c r="Y23" i="100"/>
  <c r="S11" i="100"/>
  <c r="S21" i="100"/>
  <c r="Y26" i="100"/>
  <c r="Y28" i="4"/>
  <c r="V16" i="100"/>
  <c r="S24" i="100"/>
  <c r="S18" i="100"/>
  <c r="V24" i="100"/>
  <c r="S15" i="100"/>
  <c r="V28" i="100"/>
  <c r="S28" i="100"/>
  <c r="V22" i="100"/>
  <c r="V21" i="100"/>
  <c r="S14" i="100"/>
  <c r="S19" i="100"/>
  <c r="Y20" i="100"/>
  <c r="Y27" i="100"/>
  <c r="S23" i="100"/>
  <c r="S20" i="100"/>
  <c r="Y22" i="100"/>
  <c r="Y13" i="100"/>
  <c r="V13" i="100"/>
  <c r="Y16" i="100"/>
  <c r="V19" i="100"/>
  <c r="V27" i="100"/>
  <c r="V25" i="100"/>
  <c r="S13" i="100"/>
  <c r="S16" i="100"/>
  <c r="Y28" i="100"/>
  <c r="Y24" i="100"/>
  <c r="V12" i="100"/>
  <c r="Y25" i="100"/>
  <c r="V14" i="100"/>
  <c r="V17" i="100"/>
  <c r="Y14" i="100"/>
  <c r="S27" i="100"/>
  <c r="V18" i="100"/>
  <c r="V15" i="100"/>
  <c r="V20" i="100"/>
  <c r="V11" i="100"/>
  <c r="Y18" i="100"/>
  <c r="S26" i="100"/>
  <c r="S12" i="100"/>
  <c r="O30" i="45" l="1"/>
  <c r="C16" i="112"/>
  <c r="C13" i="109"/>
  <c r="P13" i="109" s="1"/>
  <c r="G25" i="143"/>
  <c r="AB31" i="143"/>
  <c r="J22" i="141"/>
  <c r="J22" i="108"/>
  <c r="C13" i="111"/>
  <c r="P13" i="111" s="1"/>
  <c r="C18" i="45"/>
  <c r="G29" i="50"/>
  <c r="D11" i="50"/>
  <c r="C16" i="109"/>
  <c r="P16" i="109" s="1"/>
  <c r="J23" i="145"/>
  <c r="E23" i="145"/>
  <c r="J23" i="141"/>
  <c r="J23" i="108"/>
  <c r="C23" i="109"/>
  <c r="P23" i="109" s="1"/>
  <c r="S18" i="104"/>
  <c r="D19" i="138"/>
  <c r="E19" i="138" s="1"/>
  <c r="K21" i="43"/>
  <c r="L21" i="43"/>
  <c r="C10" i="109"/>
  <c r="P10" i="109" s="1"/>
  <c r="E20" i="137"/>
  <c r="G27" i="142"/>
  <c r="E22" i="142"/>
  <c r="J22" i="142"/>
  <c r="D28" i="51"/>
  <c r="C15" i="45"/>
  <c r="J15" i="145"/>
  <c r="E15" i="145"/>
  <c r="T25" i="50"/>
  <c r="E13" i="45"/>
  <c r="J17" i="143"/>
  <c r="E17" i="143"/>
  <c r="C21" i="45"/>
  <c r="C24" i="112"/>
  <c r="D26" i="50"/>
  <c r="C21" i="112"/>
  <c r="Z20" i="100"/>
  <c r="J20" i="108"/>
  <c r="J20" i="141"/>
  <c r="C26" i="111"/>
  <c r="P26" i="111" s="1"/>
  <c r="T26" i="50"/>
  <c r="C13" i="112"/>
  <c r="P13" i="112" s="1"/>
  <c r="G23" i="142"/>
  <c r="P26" i="100"/>
  <c r="Q26" i="100" s="1"/>
  <c r="T26" i="100"/>
  <c r="N27" i="138"/>
  <c r="Y26" i="104"/>
  <c r="Z26" i="104" s="1"/>
  <c r="D15" i="138"/>
  <c r="E15" i="138" s="1"/>
  <c r="S14" i="104"/>
  <c r="M12" i="92"/>
  <c r="M12" i="152"/>
  <c r="Q16" i="68"/>
  <c r="G26" i="143"/>
  <c r="D18" i="51"/>
  <c r="E18" i="145"/>
  <c r="J18" i="145"/>
  <c r="D15" i="50"/>
  <c r="N31" i="142"/>
  <c r="G12" i="142"/>
  <c r="D25" i="50"/>
  <c r="D15" i="51"/>
  <c r="C29" i="45"/>
  <c r="C24" i="109"/>
  <c r="C17" i="109"/>
  <c r="T24" i="51"/>
  <c r="D26" i="51"/>
  <c r="D25" i="51"/>
  <c r="I30" i="45"/>
  <c r="E12" i="45"/>
  <c r="Q29" i="50"/>
  <c r="I19" i="152"/>
  <c r="I19" i="92"/>
  <c r="D20" i="137"/>
  <c r="L12" i="43"/>
  <c r="K12" i="43"/>
  <c r="C11" i="112"/>
  <c r="AC22" i="137"/>
  <c r="E14" i="145"/>
  <c r="J14" i="145"/>
  <c r="Q19" i="152"/>
  <c r="Q19" i="92"/>
  <c r="K19" i="58"/>
  <c r="T25" i="51"/>
  <c r="C14" i="109"/>
  <c r="P14" i="109" s="1"/>
  <c r="C25" i="45"/>
  <c r="T17" i="50"/>
  <c r="C25" i="109"/>
  <c r="C18" i="111"/>
  <c r="K13" i="152"/>
  <c r="K13" i="92"/>
  <c r="L29" i="50"/>
  <c r="C16" i="45"/>
  <c r="E23" i="45"/>
  <c r="T14" i="50"/>
  <c r="W17" i="100"/>
  <c r="Q12" i="92"/>
  <c r="W16" i="68"/>
  <c r="Q12" i="152"/>
  <c r="Q16" i="152" s="1"/>
  <c r="AB12" i="152" s="1"/>
  <c r="AC28" i="137"/>
  <c r="J14" i="142"/>
  <c r="E14" i="142"/>
  <c r="AC13" i="137"/>
  <c r="C23" i="45"/>
  <c r="C16" i="111"/>
  <c r="C20" i="45"/>
  <c r="C27" i="45"/>
  <c r="D12" i="51"/>
  <c r="D19" i="50"/>
  <c r="AC20" i="137"/>
  <c r="G15" i="92"/>
  <c r="O13" i="92"/>
  <c r="O13" i="152"/>
  <c r="G23" i="143"/>
  <c r="E19" i="58"/>
  <c r="Y14" i="104"/>
  <c r="Z14" i="104" s="1"/>
  <c r="N15" i="138"/>
  <c r="E28" i="45"/>
  <c r="T12" i="100"/>
  <c r="P12" i="100"/>
  <c r="Q12" i="100" s="1"/>
  <c r="AC25" i="144"/>
  <c r="D23" i="50"/>
  <c r="C15" i="111"/>
  <c r="S24" i="104"/>
  <c r="D25" i="138"/>
  <c r="E25" i="138" s="1"/>
  <c r="T24" i="50"/>
  <c r="C12" i="111"/>
  <c r="P12" i="111" s="1"/>
  <c r="G16" i="144"/>
  <c r="E19" i="45"/>
  <c r="C26" i="110"/>
  <c r="P26" i="110" s="1"/>
  <c r="G13" i="144"/>
  <c r="C22" i="45"/>
  <c r="C24" i="110"/>
  <c r="J13" i="145"/>
  <c r="E13" i="145"/>
  <c r="Q30" i="45"/>
  <c r="C14" i="112"/>
  <c r="T14" i="51"/>
  <c r="L20" i="108"/>
  <c r="C14" i="45"/>
  <c r="D19" i="51"/>
  <c r="G27" i="143"/>
  <c r="N28" i="138"/>
  <c r="Y27" i="104"/>
  <c r="Z27" i="104" s="1"/>
  <c r="G15" i="144"/>
  <c r="Z18" i="100"/>
  <c r="D28" i="50"/>
  <c r="D24" i="137"/>
  <c r="E14" i="45"/>
  <c r="E30" i="45" s="1"/>
  <c r="D14" i="50"/>
  <c r="E26" i="137"/>
  <c r="W29" i="10"/>
  <c r="L10" i="108"/>
  <c r="T23" i="100"/>
  <c r="P23" i="100"/>
  <c r="Q23" i="100" s="1"/>
  <c r="Q29" i="51"/>
  <c r="D24" i="50"/>
  <c r="T22" i="50"/>
  <c r="C10" i="110"/>
  <c r="C28" i="45"/>
  <c r="C17" i="110"/>
  <c r="P17" i="110" s="1"/>
  <c r="C22" i="112"/>
  <c r="P22" i="112" s="1"/>
  <c r="M19" i="92"/>
  <c r="M19" i="152"/>
  <c r="T20" i="51"/>
  <c r="C26" i="112"/>
  <c r="C23" i="111"/>
  <c r="P23" i="111" s="1"/>
  <c r="C10" i="112"/>
  <c r="P10" i="112" s="1"/>
  <c r="E13" i="137"/>
  <c r="G14" i="137"/>
  <c r="C19" i="110"/>
  <c r="P19" i="110" s="1"/>
  <c r="G17" i="137"/>
  <c r="V15" i="104"/>
  <c r="W15" i="104" s="1"/>
  <c r="E15" i="144"/>
  <c r="J15" i="144"/>
  <c r="J31" i="138"/>
  <c r="K31" i="138" s="1"/>
  <c r="V11" i="104"/>
  <c r="E17" i="142"/>
  <c r="J17" i="142"/>
  <c r="O12" i="92"/>
  <c r="T16" i="68"/>
  <c r="O12" i="152"/>
  <c r="O16" i="152" s="1"/>
  <c r="AA12" i="152" s="1"/>
  <c r="T21" i="51"/>
  <c r="E25" i="45"/>
  <c r="C20" i="111"/>
  <c r="D16" i="51"/>
  <c r="J27" i="141"/>
  <c r="J27" i="108"/>
  <c r="E29" i="145"/>
  <c r="J29" i="145"/>
  <c r="T12" i="51"/>
  <c r="E29" i="144"/>
  <c r="J29" i="144"/>
  <c r="H25" i="108"/>
  <c r="H25" i="141"/>
  <c r="Z25" i="100"/>
  <c r="D21" i="50"/>
  <c r="V16" i="104"/>
  <c r="W16" i="104" s="1"/>
  <c r="Z31" i="144"/>
  <c r="AC12" i="144"/>
  <c r="Z31" i="142"/>
  <c r="AC12" i="142"/>
  <c r="L13" i="43"/>
  <c r="K13" i="43"/>
  <c r="L23" i="108"/>
  <c r="E26" i="45"/>
  <c r="T18" i="50"/>
  <c r="C22" i="109"/>
  <c r="P22" i="109" s="1"/>
  <c r="U31" i="142"/>
  <c r="J26" i="145"/>
  <c r="E26" i="145"/>
  <c r="H10" i="108"/>
  <c r="H10" i="141"/>
  <c r="N29" i="10"/>
  <c r="G24" i="142"/>
  <c r="J20" i="142"/>
  <c r="E20" i="142"/>
  <c r="Z31" i="145"/>
  <c r="D12" i="50"/>
  <c r="C13" i="110"/>
  <c r="P13" i="110" s="1"/>
  <c r="G22" i="145"/>
  <c r="W18" i="100"/>
  <c r="J15" i="143"/>
  <c r="E15" i="143"/>
  <c r="W28" i="100"/>
  <c r="S20" i="104"/>
  <c r="D21" i="138"/>
  <c r="E21" i="138" s="1"/>
  <c r="E27" i="143"/>
  <c r="J27" i="143"/>
  <c r="K15" i="92"/>
  <c r="W20" i="100"/>
  <c r="D18" i="50"/>
  <c r="T23" i="50"/>
  <c r="C20" i="109"/>
  <c r="AC25" i="143"/>
  <c r="D27" i="137"/>
  <c r="AC21" i="137"/>
  <c r="E15" i="45"/>
  <c r="J19" i="141"/>
  <c r="J19" i="108"/>
  <c r="D16" i="138"/>
  <c r="E16" i="138" s="1"/>
  <c r="S15" i="104"/>
  <c r="Z31" i="137"/>
  <c r="D28" i="138"/>
  <c r="E28" i="138" s="1"/>
  <c r="S27" i="104"/>
  <c r="W14" i="100"/>
  <c r="F10" i="141"/>
  <c r="T10" i="10"/>
  <c r="K29" i="10"/>
  <c r="F10" i="108"/>
  <c r="D24" i="139"/>
  <c r="J24" i="142"/>
  <c r="E24" i="142"/>
  <c r="G28" i="147"/>
  <c r="G15" i="134"/>
  <c r="Y17" i="105"/>
  <c r="Z17" i="105" s="1"/>
  <c r="N18" i="140"/>
  <c r="Q20" i="92"/>
  <c r="Q19" i="58"/>
  <c r="K19" i="92"/>
  <c r="K19" i="152"/>
  <c r="T19" i="50"/>
  <c r="T17" i="51"/>
  <c r="G25" i="137"/>
  <c r="T27" i="51"/>
  <c r="E12" i="137"/>
  <c r="L31" i="137"/>
  <c r="T13" i="51"/>
  <c r="C12" i="112"/>
  <c r="H12" i="141"/>
  <c r="H12" i="108"/>
  <c r="D11" i="51"/>
  <c r="G29" i="51"/>
  <c r="C12" i="110"/>
  <c r="L19" i="58"/>
  <c r="G18" i="137"/>
  <c r="AC26" i="137"/>
  <c r="Q15" i="92"/>
  <c r="E25" i="137"/>
  <c r="V20" i="104"/>
  <c r="W20" i="104" s="1"/>
  <c r="E16" i="145"/>
  <c r="J16" i="145"/>
  <c r="J10" i="108"/>
  <c r="Q29" i="10"/>
  <c r="J10" i="141"/>
  <c r="D29" i="137"/>
  <c r="E29" i="45"/>
  <c r="D22" i="50"/>
  <c r="C23" i="110"/>
  <c r="H22" i="141"/>
  <c r="H22" i="108"/>
  <c r="G25" i="142"/>
  <c r="T27" i="100"/>
  <c r="P27" i="100"/>
  <c r="Q27" i="100" s="1"/>
  <c r="AC18" i="137"/>
  <c r="E24" i="45"/>
  <c r="I29" i="50"/>
  <c r="J29" i="50" s="1"/>
  <c r="T19" i="51"/>
  <c r="C11" i="110"/>
  <c r="P11" i="110" s="1"/>
  <c r="Z14" i="100"/>
  <c r="G23" i="145"/>
  <c r="Q21" i="68"/>
  <c r="M17" i="152"/>
  <c r="M17" i="92"/>
  <c r="V25" i="104"/>
  <c r="W25" i="104" s="1"/>
  <c r="E24" i="143"/>
  <c r="J24" i="143"/>
  <c r="G24" i="137"/>
  <c r="Z16" i="100"/>
  <c r="E18" i="45"/>
  <c r="D21" i="51"/>
  <c r="C9" i="110"/>
  <c r="O27" i="110"/>
  <c r="E13" i="144"/>
  <c r="J13" i="144"/>
  <c r="E18" i="142"/>
  <c r="J18" i="142"/>
  <c r="Y25" i="104"/>
  <c r="Z25" i="104" s="1"/>
  <c r="N26" i="138"/>
  <c r="T15" i="50"/>
  <c r="C19" i="109"/>
  <c r="AC29" i="137"/>
  <c r="G16" i="145"/>
  <c r="V23" i="104"/>
  <c r="W23" i="104" s="1"/>
  <c r="H17" i="108"/>
  <c r="H17" i="141"/>
  <c r="AC14" i="137"/>
  <c r="G17" i="142"/>
  <c r="Y11" i="103"/>
  <c r="X31" i="134"/>
  <c r="G18" i="134"/>
  <c r="N31" i="143"/>
  <c r="G12" i="143"/>
  <c r="F24" i="108"/>
  <c r="F24" i="141"/>
  <c r="T24" i="10"/>
  <c r="V19" i="105"/>
  <c r="W19" i="105" s="1"/>
  <c r="K19" i="43"/>
  <c r="L19" i="43"/>
  <c r="G19" i="137"/>
  <c r="H27" i="107"/>
  <c r="D20" i="51"/>
  <c r="C18" i="110"/>
  <c r="P18" i="110" s="1"/>
  <c r="V19" i="104"/>
  <c r="W19" i="104" s="1"/>
  <c r="K18" i="43"/>
  <c r="L18" i="43"/>
  <c r="V30" i="100"/>
  <c r="W30" i="100" s="1"/>
  <c r="W11" i="100"/>
  <c r="S31" i="143"/>
  <c r="AC17" i="137"/>
  <c r="G13" i="143"/>
  <c r="E18" i="92"/>
  <c r="E18" i="152"/>
  <c r="AC18" i="68"/>
  <c r="S16" i="104"/>
  <c r="D17" i="138"/>
  <c r="E17" i="138" s="1"/>
  <c r="G27" i="144"/>
  <c r="T23" i="51"/>
  <c r="C20" i="110"/>
  <c r="P20" i="110" s="1"/>
  <c r="D19" i="58"/>
  <c r="F19" i="58"/>
  <c r="E21" i="68"/>
  <c r="E17" i="92"/>
  <c r="AC17" i="68"/>
  <c r="E17" i="152"/>
  <c r="O18" i="92"/>
  <c r="O18" i="152"/>
  <c r="D22" i="51"/>
  <c r="C15" i="110"/>
  <c r="P15" i="110" s="1"/>
  <c r="L31" i="144"/>
  <c r="E12" i="144"/>
  <c r="J12" i="144"/>
  <c r="G22" i="137"/>
  <c r="G26" i="137"/>
  <c r="G21" i="142"/>
  <c r="AC16" i="137"/>
  <c r="C21" i="110"/>
  <c r="G18" i="144"/>
  <c r="J11" i="108"/>
  <c r="J11" i="141"/>
  <c r="K15" i="43"/>
  <c r="L15" i="43"/>
  <c r="C19" i="45"/>
  <c r="C25" i="110"/>
  <c r="K20" i="92"/>
  <c r="H13" i="141"/>
  <c r="H13" i="108"/>
  <c r="S12" i="104"/>
  <c r="D13" i="138"/>
  <c r="E13" i="138" s="1"/>
  <c r="I15" i="92"/>
  <c r="G19" i="92"/>
  <c r="G19" i="152"/>
  <c r="D12" i="137"/>
  <c r="F12" i="137" s="1"/>
  <c r="J31" i="137"/>
  <c r="K17" i="36"/>
  <c r="J17" i="36"/>
  <c r="H23" i="95"/>
  <c r="J23" i="144"/>
  <c r="E23" i="144"/>
  <c r="D16" i="96"/>
  <c r="G17" i="143"/>
  <c r="S19" i="105"/>
  <c r="D20" i="140"/>
  <c r="G18" i="142"/>
  <c r="AC15" i="145"/>
  <c r="C24" i="45"/>
  <c r="C9" i="109"/>
  <c r="O27" i="109"/>
  <c r="N29" i="50"/>
  <c r="O29" i="50" s="1"/>
  <c r="I19" i="58"/>
  <c r="E21" i="45"/>
  <c r="D17" i="51"/>
  <c r="D16" i="50"/>
  <c r="T27" i="50"/>
  <c r="T28" i="51"/>
  <c r="C11" i="111"/>
  <c r="J28" i="144"/>
  <c r="E28" i="144"/>
  <c r="J12" i="145"/>
  <c r="E12" i="145"/>
  <c r="L31" i="145"/>
  <c r="E20" i="144"/>
  <c r="J20" i="144"/>
  <c r="M18" i="92"/>
  <c r="M18" i="152"/>
  <c r="G22" i="142"/>
  <c r="M30" i="45"/>
  <c r="T26" i="51"/>
  <c r="C22" i="110"/>
  <c r="P22" i="110" s="1"/>
  <c r="E14" i="137"/>
  <c r="Y23" i="104"/>
  <c r="Z23" i="104" s="1"/>
  <c r="N24" i="138"/>
  <c r="J21" i="142"/>
  <c r="E21" i="142"/>
  <c r="L21" i="108"/>
  <c r="D13" i="137"/>
  <c r="C14" i="111"/>
  <c r="G17" i="92"/>
  <c r="G17" i="152"/>
  <c r="H21" i="68"/>
  <c r="H26" i="141"/>
  <c r="H26" i="108"/>
  <c r="U31" i="144"/>
  <c r="J25" i="142"/>
  <c r="E25" i="142"/>
  <c r="E13" i="143"/>
  <c r="J13" i="143"/>
  <c r="L29" i="51"/>
  <c r="T18" i="51"/>
  <c r="C22" i="111"/>
  <c r="E28" i="137"/>
  <c r="F28" i="137" s="1"/>
  <c r="J27" i="145"/>
  <c r="E27" i="145"/>
  <c r="C14" i="110"/>
  <c r="J19" i="58"/>
  <c r="L22" i="108"/>
  <c r="U31" i="137"/>
  <c r="G16" i="143"/>
  <c r="D28" i="137"/>
  <c r="W13" i="100"/>
  <c r="J26" i="144"/>
  <c r="E26" i="144"/>
  <c r="W15" i="100"/>
  <c r="L15" i="108"/>
  <c r="K18" i="36"/>
  <c r="J18" i="36"/>
  <c r="V14" i="103"/>
  <c r="W14" i="103" s="1"/>
  <c r="S31" i="142"/>
  <c r="W22" i="100"/>
  <c r="E17" i="147"/>
  <c r="J17" i="147"/>
  <c r="H13" i="96"/>
  <c r="E23" i="137"/>
  <c r="AC29" i="145"/>
  <c r="G30" i="45"/>
  <c r="C13" i="45"/>
  <c r="C10" i="111"/>
  <c r="D27" i="51"/>
  <c r="S29" i="50"/>
  <c r="T11" i="50"/>
  <c r="V28" i="104"/>
  <c r="W28" i="104" s="1"/>
  <c r="D20" i="50"/>
  <c r="N29" i="51"/>
  <c r="D24" i="51"/>
  <c r="C25" i="111"/>
  <c r="I14" i="152"/>
  <c r="I14" i="92"/>
  <c r="Z24" i="100"/>
  <c r="N31" i="144"/>
  <c r="G12" i="144"/>
  <c r="AB31" i="142"/>
  <c r="P14" i="100"/>
  <c r="Q14" i="100" s="1"/>
  <c r="T14" i="100"/>
  <c r="J21" i="108"/>
  <c r="J21" i="141"/>
  <c r="H27" i="141"/>
  <c r="H27" i="108"/>
  <c r="T12" i="50"/>
  <c r="T11" i="51"/>
  <c r="S29" i="51"/>
  <c r="T29" i="51" s="1"/>
  <c r="C19" i="111"/>
  <c r="G15" i="137"/>
  <c r="H15" i="137" s="1"/>
  <c r="E19" i="137"/>
  <c r="G21" i="143"/>
  <c r="P24" i="100"/>
  <c r="Q24" i="100" s="1"/>
  <c r="T24" i="100"/>
  <c r="D17" i="50"/>
  <c r="T22" i="51"/>
  <c r="T15" i="51"/>
  <c r="C24" i="111"/>
  <c r="G18" i="92"/>
  <c r="G18" i="152"/>
  <c r="I20" i="92"/>
  <c r="J12" i="141"/>
  <c r="J12" i="108"/>
  <c r="D14" i="137"/>
  <c r="G21" i="137"/>
  <c r="G14" i="142"/>
  <c r="K14" i="92"/>
  <c r="K14" i="152"/>
  <c r="E25" i="143"/>
  <c r="J25" i="143"/>
  <c r="H11" i="141"/>
  <c r="H11" i="108"/>
  <c r="G22" i="144"/>
  <c r="W19" i="100"/>
  <c r="T13" i="50"/>
  <c r="T16" i="51"/>
  <c r="C21" i="111"/>
  <c r="P21" i="111" s="1"/>
  <c r="O19" i="58"/>
  <c r="J16" i="144"/>
  <c r="E16" i="144"/>
  <c r="G19" i="144"/>
  <c r="E27" i="45"/>
  <c r="D13" i="51"/>
  <c r="C9" i="111"/>
  <c r="O27" i="111"/>
  <c r="G25" i="145"/>
  <c r="J15" i="142"/>
  <c r="E15" i="142"/>
  <c r="L17" i="43"/>
  <c r="K17" i="43"/>
  <c r="D19" i="137"/>
  <c r="H17" i="107"/>
  <c r="E17" i="144"/>
  <c r="J17" i="144"/>
  <c r="H30" i="47"/>
  <c r="W24" i="100"/>
  <c r="AC18" i="147"/>
  <c r="Y28" i="104"/>
  <c r="Z28" i="104" s="1"/>
  <c r="N29" i="138"/>
  <c r="E14" i="143"/>
  <c r="J14" i="143"/>
  <c r="G26" i="142"/>
  <c r="K16" i="43"/>
  <c r="L16" i="43"/>
  <c r="U31" i="134"/>
  <c r="T21" i="50"/>
  <c r="C18" i="109"/>
  <c r="D14" i="51"/>
  <c r="T20" i="50"/>
  <c r="C16" i="110"/>
  <c r="P16" i="110" s="1"/>
  <c r="T28" i="50"/>
  <c r="C26" i="109"/>
  <c r="C19" i="58"/>
  <c r="AC13" i="145"/>
  <c r="C11" i="109"/>
  <c r="P11" i="109" s="1"/>
  <c r="C15" i="112"/>
  <c r="P15" i="112" s="1"/>
  <c r="AC29" i="142"/>
  <c r="G20" i="144"/>
  <c r="G20" i="92"/>
  <c r="P28" i="100"/>
  <c r="Q28" i="100" s="1"/>
  <c r="T28" i="100"/>
  <c r="L11" i="108"/>
  <c r="G29" i="137"/>
  <c r="Y12" i="104"/>
  <c r="Z12" i="104" s="1"/>
  <c r="N13" i="138"/>
  <c r="D13" i="50"/>
  <c r="C18" i="112"/>
  <c r="L17" i="108"/>
  <c r="G23" i="144"/>
  <c r="AC23" i="137"/>
  <c r="E24" i="137"/>
  <c r="F23" i="141"/>
  <c r="F23" i="108"/>
  <c r="T23" i="10"/>
  <c r="I12" i="92"/>
  <c r="I12" i="152"/>
  <c r="K16" i="68"/>
  <c r="C17" i="45"/>
  <c r="C15" i="109"/>
  <c r="P15" i="109" s="1"/>
  <c r="C23" i="112"/>
  <c r="R19" i="58"/>
  <c r="G25" i="144"/>
  <c r="S20" i="92"/>
  <c r="E25" i="145"/>
  <c r="J25" i="145"/>
  <c r="P19" i="100"/>
  <c r="Q19" i="100" s="1"/>
  <c r="T19" i="100"/>
  <c r="Z22" i="100"/>
  <c r="J15" i="141"/>
  <c r="J15" i="108"/>
  <c r="D20" i="138"/>
  <c r="E20" i="138" s="1"/>
  <c r="S19" i="104"/>
  <c r="E21" i="145"/>
  <c r="J21" i="145"/>
  <c r="C26" i="45"/>
  <c r="C20" i="112"/>
  <c r="H18" i="141"/>
  <c r="H18" i="108"/>
  <c r="J22" i="143"/>
  <c r="E22" i="143"/>
  <c r="L18" i="108"/>
  <c r="E16" i="137"/>
  <c r="L20" i="43"/>
  <c r="K20" i="43"/>
  <c r="AC12" i="137"/>
  <c r="AB31" i="137"/>
  <c r="F25" i="108"/>
  <c r="T25" i="10"/>
  <c r="F25" i="141"/>
  <c r="G16" i="142"/>
  <c r="T16" i="100"/>
  <c r="P16" i="100"/>
  <c r="Q16" i="100" s="1"/>
  <c r="E18" i="134"/>
  <c r="G13" i="152"/>
  <c r="G13" i="92"/>
  <c r="T13" i="100"/>
  <c r="P13" i="100"/>
  <c r="Q13" i="100" s="1"/>
  <c r="K19" i="36"/>
  <c r="J19" i="36"/>
  <c r="H18" i="96"/>
  <c r="J19" i="142"/>
  <c r="E19" i="142"/>
  <c r="E18" i="144"/>
  <c r="J18" i="144"/>
  <c r="AC15" i="139"/>
  <c r="G15" i="139"/>
  <c r="C12" i="109"/>
  <c r="P12" i="109" s="1"/>
  <c r="C19" i="112"/>
  <c r="P19" i="112" s="1"/>
  <c r="G23" i="137"/>
  <c r="G13" i="142"/>
  <c r="G28" i="144"/>
  <c r="E22" i="45"/>
  <c r="J14" i="108"/>
  <c r="J14" i="141"/>
  <c r="L16" i="108"/>
  <c r="E28" i="143"/>
  <c r="J28" i="143"/>
  <c r="K27" i="43"/>
  <c r="L27" i="43"/>
  <c r="J24" i="144"/>
  <c r="E24" i="144"/>
  <c r="G17" i="145"/>
  <c r="Y25" i="103"/>
  <c r="Z25" i="103" s="1"/>
  <c r="U31" i="145"/>
  <c r="V25" i="103"/>
  <c r="W25" i="103" s="1"/>
  <c r="J25" i="36"/>
  <c r="K25" i="36"/>
  <c r="G12" i="92"/>
  <c r="G12" i="152"/>
  <c r="H16" i="68"/>
  <c r="G28" i="137"/>
  <c r="F10" i="95"/>
  <c r="F30" i="47"/>
  <c r="V10" i="47"/>
  <c r="G23" i="148"/>
  <c r="H22" i="96"/>
  <c r="G13" i="134"/>
  <c r="H11" i="96"/>
  <c r="D11" i="96"/>
  <c r="W17" i="4"/>
  <c r="F26" i="108"/>
  <c r="T26" i="10"/>
  <c r="X26" i="10"/>
  <c r="F26" i="141"/>
  <c r="G20" i="137"/>
  <c r="W12" i="100"/>
  <c r="AC17" i="134"/>
  <c r="Y17" i="103"/>
  <c r="Z17" i="103" s="1"/>
  <c r="T11" i="10"/>
  <c r="F11" i="141"/>
  <c r="F11" i="108"/>
  <c r="Z26" i="100"/>
  <c r="X31" i="137"/>
  <c r="D23" i="137"/>
  <c r="J24" i="36"/>
  <c r="K24" i="36"/>
  <c r="V11" i="47"/>
  <c r="Y11" i="47" s="1"/>
  <c r="F11" i="95"/>
  <c r="D20" i="139"/>
  <c r="G25" i="147"/>
  <c r="Y25" i="105"/>
  <c r="Z25" i="105" s="1"/>
  <c r="N26" i="140"/>
  <c r="E13" i="142"/>
  <c r="J13" i="142"/>
  <c r="F18" i="108"/>
  <c r="F18" i="141"/>
  <c r="T18" i="10"/>
  <c r="AC12" i="68"/>
  <c r="E12" i="152"/>
  <c r="E16" i="152" s="1"/>
  <c r="E16" i="68"/>
  <c r="E23" i="68" s="1"/>
  <c r="E12" i="92"/>
  <c r="AC20" i="68"/>
  <c r="E20" i="92"/>
  <c r="W25" i="100"/>
  <c r="V16" i="103"/>
  <c r="W16" i="103" s="1"/>
  <c r="G28" i="142"/>
  <c r="J12" i="36"/>
  <c r="K12" i="36"/>
  <c r="G28" i="134"/>
  <c r="O17" i="152"/>
  <c r="T21" i="68"/>
  <c r="O17" i="92"/>
  <c r="D29" i="134"/>
  <c r="S28" i="103"/>
  <c r="AC26" i="134"/>
  <c r="H23" i="141"/>
  <c r="H23" i="108"/>
  <c r="E20" i="143"/>
  <c r="J20" i="143"/>
  <c r="L12" i="108"/>
  <c r="H24" i="108"/>
  <c r="H24" i="141"/>
  <c r="V21" i="104"/>
  <c r="W21" i="104" s="1"/>
  <c r="E22" i="137"/>
  <c r="K14" i="36"/>
  <c r="J14" i="36"/>
  <c r="AC12" i="134"/>
  <c r="AB31" i="134"/>
  <c r="L11" i="96"/>
  <c r="H16" i="97"/>
  <c r="J14" i="95"/>
  <c r="S31" i="147"/>
  <c r="G29" i="139"/>
  <c r="V19" i="103"/>
  <c r="W19" i="103" s="1"/>
  <c r="S12" i="105"/>
  <c r="D13" i="140"/>
  <c r="T28" i="57"/>
  <c r="D27" i="138"/>
  <c r="E27" i="138" s="1"/>
  <c r="S26" i="104"/>
  <c r="T26" i="104" s="1"/>
  <c r="J26" i="141"/>
  <c r="J26" i="108"/>
  <c r="F16" i="95"/>
  <c r="V16" i="47"/>
  <c r="Y16" i="47" s="1"/>
  <c r="N31" i="145"/>
  <c r="G12" i="145"/>
  <c r="T15" i="10"/>
  <c r="F15" i="141"/>
  <c r="F15" i="108"/>
  <c r="E19" i="92"/>
  <c r="E19" i="152"/>
  <c r="AC19" i="68"/>
  <c r="H15" i="108"/>
  <c r="H15" i="141"/>
  <c r="E26" i="143"/>
  <c r="J26" i="143"/>
  <c r="D28" i="139"/>
  <c r="H20" i="96"/>
  <c r="S23" i="103"/>
  <c r="D24" i="134"/>
  <c r="N17" i="138"/>
  <c r="Y16" i="104"/>
  <c r="Z16" i="104" s="1"/>
  <c r="S31" i="145"/>
  <c r="E14" i="92"/>
  <c r="AC14" i="68"/>
  <c r="E14" i="152"/>
  <c r="K11" i="36"/>
  <c r="J11" i="36"/>
  <c r="I31" i="36"/>
  <c r="T18" i="52"/>
  <c r="E25" i="144"/>
  <c r="J25" i="144"/>
  <c r="E29" i="142"/>
  <c r="J29" i="142"/>
  <c r="J20" i="147"/>
  <c r="E20" i="147"/>
  <c r="V27" i="103"/>
  <c r="W27" i="103" s="1"/>
  <c r="J21" i="95"/>
  <c r="Y21" i="104"/>
  <c r="Z21" i="104" s="1"/>
  <c r="N22" i="138"/>
  <c r="E17" i="145"/>
  <c r="J17" i="145"/>
  <c r="G29" i="142"/>
  <c r="L26" i="108"/>
  <c r="S21" i="104"/>
  <c r="D22" i="138"/>
  <c r="E22" i="138" s="1"/>
  <c r="E22" i="144"/>
  <c r="J22" i="144"/>
  <c r="K20" i="36"/>
  <c r="J20" i="36"/>
  <c r="V14" i="105"/>
  <c r="W14" i="105" s="1"/>
  <c r="AC22" i="134"/>
  <c r="Z23" i="100"/>
  <c r="G28" i="145"/>
  <c r="J14" i="144"/>
  <c r="E14" i="144"/>
  <c r="J16" i="96"/>
  <c r="J24" i="108"/>
  <c r="R24" i="10"/>
  <c r="J24" i="141"/>
  <c r="H17" i="96"/>
  <c r="G27" i="137"/>
  <c r="H27" i="137" s="1"/>
  <c r="K27" i="36"/>
  <c r="J27" i="36"/>
  <c r="G13" i="146"/>
  <c r="N31" i="139"/>
  <c r="G12" i="139"/>
  <c r="G16" i="146"/>
  <c r="G13" i="148"/>
  <c r="G16" i="134"/>
  <c r="AC21" i="134"/>
  <c r="H16" i="107"/>
  <c r="T21" i="10"/>
  <c r="F21" i="108"/>
  <c r="F21" i="141"/>
  <c r="D25" i="137"/>
  <c r="D18" i="138"/>
  <c r="E18" i="138" s="1"/>
  <c r="S17" i="104"/>
  <c r="Q18" i="152"/>
  <c r="Q18" i="92"/>
  <c r="O15" i="92"/>
  <c r="S13" i="152"/>
  <c r="S13" i="92"/>
  <c r="P17" i="100"/>
  <c r="Q17" i="100" s="1"/>
  <c r="T17" i="100"/>
  <c r="G17" i="139"/>
  <c r="V16" i="105"/>
  <c r="W16" i="105" s="1"/>
  <c r="Z31" i="147"/>
  <c r="E31" i="147" s="1"/>
  <c r="Y18" i="104"/>
  <c r="Z18" i="104" s="1"/>
  <c r="N19" i="138"/>
  <c r="D17" i="137"/>
  <c r="AB31" i="144"/>
  <c r="O14" i="92"/>
  <c r="O14" i="152"/>
  <c r="G14" i="145"/>
  <c r="H16" i="141"/>
  <c r="H16" i="108"/>
  <c r="N21" i="138"/>
  <c r="Y20" i="104"/>
  <c r="Z20" i="104" s="1"/>
  <c r="Y19" i="104"/>
  <c r="Z19" i="104" s="1"/>
  <c r="N20" i="138"/>
  <c r="S31" i="134"/>
  <c r="H28" i="107"/>
  <c r="G19" i="143"/>
  <c r="L24" i="108"/>
  <c r="X24" i="10"/>
  <c r="T15" i="100"/>
  <c r="P15" i="100"/>
  <c r="Q15" i="100" s="1"/>
  <c r="D20" i="95"/>
  <c r="E21" i="148"/>
  <c r="J21" i="148"/>
  <c r="G26" i="148"/>
  <c r="J26" i="146"/>
  <c r="E26" i="146"/>
  <c r="H14" i="97"/>
  <c r="J16" i="143"/>
  <c r="E16" i="143"/>
  <c r="Z27" i="100"/>
  <c r="J28" i="145"/>
  <c r="E28" i="145"/>
  <c r="E29" i="143"/>
  <c r="J29" i="143"/>
  <c r="G16" i="137"/>
  <c r="J16" i="36"/>
  <c r="K16" i="36"/>
  <c r="M14" i="152"/>
  <c r="M16" i="152" s="1"/>
  <c r="Z14" i="152" s="1"/>
  <c r="M14" i="92"/>
  <c r="V27" i="104"/>
  <c r="W27" i="104" s="1"/>
  <c r="J23" i="36"/>
  <c r="K23" i="36"/>
  <c r="V24" i="103"/>
  <c r="W24" i="103" s="1"/>
  <c r="H20" i="95"/>
  <c r="W23" i="100"/>
  <c r="W21" i="100"/>
  <c r="V23" i="105"/>
  <c r="W23" i="105" s="1"/>
  <c r="S22" i="104"/>
  <c r="D23" i="138"/>
  <c r="E23" i="138" s="1"/>
  <c r="J27" i="144"/>
  <c r="E27" i="144"/>
  <c r="L25" i="43"/>
  <c r="K25" i="43"/>
  <c r="E21" i="137"/>
  <c r="E28" i="139"/>
  <c r="F16" i="96"/>
  <c r="N16" i="96" s="1"/>
  <c r="Q16" i="96" s="1"/>
  <c r="V16" i="48"/>
  <c r="Y16" i="48" s="1"/>
  <c r="AC28" i="134"/>
  <c r="N15" i="140"/>
  <c r="Y14" i="105"/>
  <c r="Z14" i="105" s="1"/>
  <c r="V15" i="48"/>
  <c r="Y15" i="48" s="1"/>
  <c r="F15" i="96"/>
  <c r="G15" i="143"/>
  <c r="AC27" i="137"/>
  <c r="E20" i="45"/>
  <c r="T16" i="50"/>
  <c r="C17" i="111"/>
  <c r="L27" i="108"/>
  <c r="V18" i="104"/>
  <c r="W18" i="104" s="1"/>
  <c r="H14" i="141"/>
  <c r="H14" i="108"/>
  <c r="G17" i="144"/>
  <c r="E16" i="142"/>
  <c r="J16" i="142"/>
  <c r="J21" i="143"/>
  <c r="E21" i="143"/>
  <c r="L25" i="108"/>
  <c r="D12" i="138"/>
  <c r="E12" i="138" s="1"/>
  <c r="S11" i="104"/>
  <c r="S30" i="104" s="1"/>
  <c r="T30" i="104" s="1"/>
  <c r="G31" i="138"/>
  <c r="S15" i="92"/>
  <c r="S16" i="92" s="1"/>
  <c r="AC14" i="92" s="1"/>
  <c r="Q13" i="92"/>
  <c r="Q16" i="92" s="1"/>
  <c r="AB15" i="92" s="1"/>
  <c r="Q13" i="152"/>
  <c r="J25" i="108"/>
  <c r="J25" i="141"/>
  <c r="S17" i="92"/>
  <c r="S17" i="152"/>
  <c r="Z21" i="68"/>
  <c r="V12" i="104"/>
  <c r="W12" i="104" s="1"/>
  <c r="G20" i="142"/>
  <c r="G15" i="142"/>
  <c r="V14" i="104"/>
  <c r="W14" i="104" s="1"/>
  <c r="Z17" i="100"/>
  <c r="D25" i="95"/>
  <c r="E28" i="134"/>
  <c r="U31" i="139"/>
  <c r="J23" i="143"/>
  <c r="E23" i="143"/>
  <c r="D26" i="137"/>
  <c r="Z21" i="100"/>
  <c r="AC15" i="147"/>
  <c r="G19" i="142"/>
  <c r="AC13" i="144"/>
  <c r="N23" i="138"/>
  <c r="Y22" i="104"/>
  <c r="Z22" i="104" s="1"/>
  <c r="S28" i="104"/>
  <c r="D29" i="138"/>
  <c r="E29" i="138" s="1"/>
  <c r="N25" i="138"/>
  <c r="Y24" i="104"/>
  <c r="Z24" i="104" s="1"/>
  <c r="G29" i="144"/>
  <c r="E21" i="144"/>
  <c r="J21" i="144"/>
  <c r="G27" i="139"/>
  <c r="D23" i="97"/>
  <c r="D24" i="95"/>
  <c r="J31" i="43"/>
  <c r="L11" i="43"/>
  <c r="K11" i="43"/>
  <c r="G15" i="145"/>
  <c r="AC13" i="68"/>
  <c r="E13" i="152"/>
  <c r="E13" i="92"/>
  <c r="G21" i="144"/>
  <c r="J28" i="36"/>
  <c r="K28" i="36"/>
  <c r="E26" i="134"/>
  <c r="O19" i="92"/>
  <c r="O19" i="152"/>
  <c r="D26" i="138"/>
  <c r="E26" i="138" s="1"/>
  <c r="S25" i="104"/>
  <c r="P25" i="104" s="1"/>
  <c r="Q25" i="104" s="1"/>
  <c r="J21" i="36"/>
  <c r="K21" i="36"/>
  <c r="V26" i="47"/>
  <c r="Y26" i="47" s="1"/>
  <c r="F26" i="95"/>
  <c r="Z13" i="100"/>
  <c r="H15" i="125"/>
  <c r="E29" i="137"/>
  <c r="D26" i="139"/>
  <c r="J18" i="148"/>
  <c r="E18" i="148"/>
  <c r="F22" i="95"/>
  <c r="V22" i="47"/>
  <c r="Y22" i="47" s="1"/>
  <c r="G27" i="147"/>
  <c r="J20" i="146"/>
  <c r="E20" i="146"/>
  <c r="L23" i="96"/>
  <c r="G24" i="134"/>
  <c r="H24" i="134" s="1"/>
  <c r="Q13" i="98"/>
  <c r="D17" i="56"/>
  <c r="E15" i="148"/>
  <c r="J15" i="148"/>
  <c r="G24" i="144"/>
  <c r="E26" i="142"/>
  <c r="J26" i="142"/>
  <c r="C12" i="45"/>
  <c r="K30" i="45"/>
  <c r="D23" i="51"/>
  <c r="C17" i="112"/>
  <c r="Y15" i="104"/>
  <c r="Z15" i="104" s="1"/>
  <c r="N16" i="138"/>
  <c r="G19" i="145"/>
  <c r="E19" i="145"/>
  <c r="J19" i="145"/>
  <c r="K17" i="152"/>
  <c r="N21" i="68"/>
  <c r="K17" i="92"/>
  <c r="H21" i="108"/>
  <c r="H21" i="141"/>
  <c r="W21" i="68"/>
  <c r="Q17" i="92"/>
  <c r="Q17" i="152"/>
  <c r="D15" i="137"/>
  <c r="AC25" i="142"/>
  <c r="AB31" i="145"/>
  <c r="J20" i="145"/>
  <c r="E20" i="145"/>
  <c r="G18" i="143"/>
  <c r="H20" i="108"/>
  <c r="H20" i="141"/>
  <c r="D21" i="137"/>
  <c r="Z12" i="100"/>
  <c r="AC23" i="145"/>
  <c r="G24" i="143"/>
  <c r="AC19" i="137"/>
  <c r="M13" i="92"/>
  <c r="M13" i="152"/>
  <c r="P20" i="100"/>
  <c r="Q20" i="100" s="1"/>
  <c r="T20" i="100"/>
  <c r="AC28" i="139"/>
  <c r="H15" i="107"/>
  <c r="Y27" i="103"/>
  <c r="Z27" i="103" s="1"/>
  <c r="F19" i="108"/>
  <c r="T19" i="10"/>
  <c r="F19" i="141"/>
  <c r="AC23" i="143"/>
  <c r="J12" i="143"/>
  <c r="L31" i="143"/>
  <c r="E12" i="143"/>
  <c r="L13" i="108"/>
  <c r="G29" i="145"/>
  <c r="D28" i="134"/>
  <c r="S27" i="103"/>
  <c r="Y18" i="105"/>
  <c r="Z18" i="105" s="1"/>
  <c r="N19" i="140"/>
  <c r="G25" i="134"/>
  <c r="V13" i="104"/>
  <c r="W13" i="104" s="1"/>
  <c r="G27" i="145"/>
  <c r="P18" i="100"/>
  <c r="Q18" i="100" s="1"/>
  <c r="T18" i="100"/>
  <c r="S14" i="152"/>
  <c r="S14" i="92"/>
  <c r="G13" i="145"/>
  <c r="G20" i="134"/>
  <c r="N22" i="140"/>
  <c r="Y21" i="105"/>
  <c r="Z21" i="105" s="1"/>
  <c r="L26" i="96"/>
  <c r="W16" i="100"/>
  <c r="S31" i="137"/>
  <c r="T31" i="137" s="1"/>
  <c r="F17" i="108"/>
  <c r="T17" i="10"/>
  <c r="F17" i="141"/>
  <c r="J13" i="141"/>
  <c r="J13" i="108"/>
  <c r="W27" i="100"/>
  <c r="J23" i="142"/>
  <c r="E23" i="142"/>
  <c r="D20" i="96"/>
  <c r="H25" i="96"/>
  <c r="AC17" i="142"/>
  <c r="S31" i="144"/>
  <c r="G17" i="134"/>
  <c r="H19" i="108"/>
  <c r="H19" i="141"/>
  <c r="C31" i="36"/>
  <c r="D18" i="139"/>
  <c r="I18" i="152"/>
  <c r="I18" i="92"/>
  <c r="Q31" i="137"/>
  <c r="V31" i="137" s="1"/>
  <c r="T11" i="100"/>
  <c r="S30" i="100"/>
  <c r="T30" i="100" s="1"/>
  <c r="P11" i="100"/>
  <c r="T22" i="100"/>
  <c r="P22" i="100"/>
  <c r="Q22" i="100" s="1"/>
  <c r="X31" i="139"/>
  <c r="D17" i="52"/>
  <c r="G29" i="147"/>
  <c r="G21" i="134"/>
  <c r="J25" i="147"/>
  <c r="E25" i="147"/>
  <c r="G21" i="139"/>
  <c r="D25" i="56"/>
  <c r="E21" i="147"/>
  <c r="J21" i="147"/>
  <c r="D18" i="96"/>
  <c r="V27" i="105"/>
  <c r="W27" i="105" s="1"/>
  <c r="AC16" i="143"/>
  <c r="L14" i="108"/>
  <c r="E17" i="45"/>
  <c r="I29" i="51"/>
  <c r="O27" i="112"/>
  <c r="C9" i="112"/>
  <c r="P19" i="58"/>
  <c r="AC15" i="137"/>
  <c r="J28" i="142"/>
  <c r="E28" i="142"/>
  <c r="W26" i="100"/>
  <c r="K22" i="43"/>
  <c r="L22" i="43"/>
  <c r="G26" i="145"/>
  <c r="V24" i="104"/>
  <c r="W24" i="104" s="1"/>
  <c r="AC13" i="143"/>
  <c r="K18" i="152"/>
  <c r="K18" i="92"/>
  <c r="Y11" i="104"/>
  <c r="Z11" i="104" s="1"/>
  <c r="N12" i="138"/>
  <c r="M31" i="138"/>
  <c r="N31" i="138" s="1"/>
  <c r="AC25" i="137"/>
  <c r="E17" i="137"/>
  <c r="Z16" i="68"/>
  <c r="S12" i="92"/>
  <c r="S12" i="152"/>
  <c r="G29" i="143"/>
  <c r="E19" i="144"/>
  <c r="J19" i="144"/>
  <c r="J12" i="95"/>
  <c r="V17" i="47"/>
  <c r="Y17" i="47" s="1"/>
  <c r="F17" i="95"/>
  <c r="Z28" i="4"/>
  <c r="T25" i="100"/>
  <c r="P25" i="100"/>
  <c r="Q25" i="100" s="1"/>
  <c r="E15" i="92"/>
  <c r="E16" i="92" s="1"/>
  <c r="AC15" i="68"/>
  <c r="AA15" i="68" s="1"/>
  <c r="G18" i="145"/>
  <c r="K22" i="36"/>
  <c r="J22" i="36"/>
  <c r="AB31" i="139"/>
  <c r="AC12" i="139"/>
  <c r="G21" i="146"/>
  <c r="Y24" i="105"/>
  <c r="Z24" i="105" s="1"/>
  <c r="N25" i="140"/>
  <c r="V22" i="103"/>
  <c r="W22" i="103" s="1"/>
  <c r="AC21" i="145"/>
  <c r="Z15" i="100"/>
  <c r="G20" i="145"/>
  <c r="F12" i="108"/>
  <c r="T12" i="10"/>
  <c r="F12" i="141"/>
  <c r="AC24" i="137"/>
  <c r="J28" i="148"/>
  <c r="E28" i="148"/>
  <c r="G25" i="148"/>
  <c r="E22" i="134"/>
  <c r="J22" i="97"/>
  <c r="E18" i="137"/>
  <c r="G26" i="144"/>
  <c r="M20" i="92"/>
  <c r="D18" i="137"/>
  <c r="F13" i="108"/>
  <c r="T13" i="10"/>
  <c r="F13" i="141"/>
  <c r="J25" i="148"/>
  <c r="E25" i="148"/>
  <c r="D20" i="134"/>
  <c r="S19" i="103"/>
  <c r="G13" i="139"/>
  <c r="J19" i="143"/>
  <c r="E19" i="143"/>
  <c r="V27" i="47"/>
  <c r="Y27" i="47" s="1"/>
  <c r="F27" i="95"/>
  <c r="Y22" i="103"/>
  <c r="Z22" i="103" s="1"/>
  <c r="J18" i="95"/>
  <c r="G24" i="145"/>
  <c r="E13" i="147"/>
  <c r="J13" i="147"/>
  <c r="E25" i="146"/>
  <c r="J25" i="146"/>
  <c r="D22" i="137"/>
  <c r="Z31" i="143"/>
  <c r="AC15" i="146"/>
  <c r="E17" i="139"/>
  <c r="H11" i="95"/>
  <c r="G19" i="147"/>
  <c r="G27" i="134"/>
  <c r="J24" i="146"/>
  <c r="E24" i="146"/>
  <c r="AC19" i="134"/>
  <c r="D22" i="139"/>
  <c r="E24" i="147"/>
  <c r="J24" i="147"/>
  <c r="G26" i="134"/>
  <c r="K14" i="43"/>
  <c r="L14" i="43"/>
  <c r="AC22" i="143"/>
  <c r="E16" i="45"/>
  <c r="D27" i="50"/>
  <c r="C21" i="109"/>
  <c r="D21" i="109" s="1"/>
  <c r="C25" i="112"/>
  <c r="P25" i="112" s="1"/>
  <c r="S19" i="152"/>
  <c r="S19" i="92"/>
  <c r="AC19" i="143"/>
  <c r="AC22" i="145"/>
  <c r="D14" i="138"/>
  <c r="E14" i="138" s="1"/>
  <c r="S13" i="104"/>
  <c r="V22" i="104"/>
  <c r="W22" i="104" s="1"/>
  <c r="D16" i="137"/>
  <c r="F16" i="137" s="1"/>
  <c r="AC14" i="145"/>
  <c r="K21" i="68"/>
  <c r="I17" i="92"/>
  <c r="I17" i="152"/>
  <c r="J22" i="145"/>
  <c r="D22" i="145" s="1"/>
  <c r="F22" i="145" s="1"/>
  <c r="E22" i="145"/>
  <c r="G14" i="143"/>
  <c r="E27" i="142"/>
  <c r="J27" i="142"/>
  <c r="F27" i="108"/>
  <c r="F27" i="141"/>
  <c r="T27" i="10"/>
  <c r="G21" i="145"/>
  <c r="M15" i="92"/>
  <c r="Z28" i="100"/>
  <c r="L19" i="108"/>
  <c r="F20" i="141"/>
  <c r="F20" i="108"/>
  <c r="T20" i="10"/>
  <c r="E13" i="146"/>
  <c r="J13" i="146"/>
  <c r="L22" i="96"/>
  <c r="J26" i="96"/>
  <c r="S26" i="103"/>
  <c r="D27" i="134"/>
  <c r="T16" i="10"/>
  <c r="X16" i="10"/>
  <c r="F16" i="108"/>
  <c r="F16" i="141"/>
  <c r="S17" i="103"/>
  <c r="D18" i="134"/>
  <c r="AB31" i="146"/>
  <c r="P21" i="100"/>
  <c r="Q21" i="100" s="1"/>
  <c r="T21" i="100"/>
  <c r="J15" i="36"/>
  <c r="K15" i="36"/>
  <c r="D13" i="139"/>
  <c r="Y19" i="103"/>
  <c r="Z19" i="103" s="1"/>
  <c r="E12" i="139"/>
  <c r="L31" i="139"/>
  <c r="AC15" i="143"/>
  <c r="G20" i="143"/>
  <c r="J12" i="142"/>
  <c r="E12" i="142"/>
  <c r="L31" i="142"/>
  <c r="E31" i="142" s="1"/>
  <c r="G14" i="144"/>
  <c r="E16" i="139"/>
  <c r="V14" i="48"/>
  <c r="Y14" i="48" s="1"/>
  <c r="F14" i="96"/>
  <c r="O20" i="92"/>
  <c r="G22" i="143"/>
  <c r="Z31" i="146"/>
  <c r="G14" i="146"/>
  <c r="J18" i="96"/>
  <c r="D23" i="139"/>
  <c r="V18" i="103"/>
  <c r="W18" i="103" s="1"/>
  <c r="S18" i="152"/>
  <c r="S18" i="92"/>
  <c r="E18" i="143"/>
  <c r="J18" i="143"/>
  <c r="G13" i="137"/>
  <c r="H13" i="137" s="1"/>
  <c r="L23" i="43"/>
  <c r="K23" i="43"/>
  <c r="Z19" i="100"/>
  <c r="N23" i="140"/>
  <c r="Y22" i="105"/>
  <c r="Z22" i="105" s="1"/>
  <c r="E27" i="139"/>
  <c r="D14" i="95"/>
  <c r="L15" i="95"/>
  <c r="G23" i="146"/>
  <c r="D26" i="96"/>
  <c r="I17" i="98"/>
  <c r="V17" i="49"/>
  <c r="Y17" i="49" s="1"/>
  <c r="F17" i="97"/>
  <c r="K15" i="79"/>
  <c r="I12" i="98"/>
  <c r="N16" i="140"/>
  <c r="Y15" i="105"/>
  <c r="Z15" i="105" s="1"/>
  <c r="T18" i="56"/>
  <c r="S28" i="105"/>
  <c r="T28" i="105" s="1"/>
  <c r="D29" i="140"/>
  <c r="F23" i="95"/>
  <c r="V23" i="47"/>
  <c r="Y23" i="47" s="1"/>
  <c r="AC20" i="139"/>
  <c r="D25" i="97"/>
  <c r="F24" i="95"/>
  <c r="V24" i="47"/>
  <c r="Y24" i="47" s="1"/>
  <c r="T12" i="52"/>
  <c r="J17" i="148"/>
  <c r="E17" i="148"/>
  <c r="V19" i="48"/>
  <c r="Y19" i="48" s="1"/>
  <c r="F19" i="96"/>
  <c r="D21" i="56"/>
  <c r="G14" i="134"/>
  <c r="J19" i="148"/>
  <c r="E19" i="148"/>
  <c r="AC23" i="146"/>
  <c r="L20" i="96"/>
  <c r="T13" i="52"/>
  <c r="T15" i="55"/>
  <c r="K13" i="36"/>
  <c r="J13" i="36"/>
  <c r="D12" i="95"/>
  <c r="E13" i="139"/>
  <c r="V20" i="105"/>
  <c r="W20" i="105" s="1"/>
  <c r="U31" i="143"/>
  <c r="J16" i="108"/>
  <c r="J16" i="141"/>
  <c r="L28" i="43"/>
  <c r="K28" i="43"/>
  <c r="F12" i="96"/>
  <c r="V12" i="48"/>
  <c r="Y12" i="48" s="1"/>
  <c r="U31" i="147"/>
  <c r="AC17" i="146"/>
  <c r="E26" i="139"/>
  <c r="L24" i="43"/>
  <c r="K24" i="43"/>
  <c r="K12" i="152"/>
  <c r="N16" i="68"/>
  <c r="N23" i="68" s="1"/>
  <c r="K12" i="92"/>
  <c r="E24" i="145"/>
  <c r="J24" i="145"/>
  <c r="AC26" i="144"/>
  <c r="Y13" i="103"/>
  <c r="Z13" i="103" s="1"/>
  <c r="G24" i="139"/>
  <c r="H24" i="139" s="1"/>
  <c r="G22" i="147"/>
  <c r="E26" i="147"/>
  <c r="J26" i="147"/>
  <c r="N15" i="125"/>
  <c r="H22" i="95"/>
  <c r="AC19" i="139"/>
  <c r="L10" i="96"/>
  <c r="T30" i="48"/>
  <c r="L12" i="97"/>
  <c r="G18" i="139"/>
  <c r="M18" i="98"/>
  <c r="AC14" i="139"/>
  <c r="J11" i="96"/>
  <c r="C21" i="84"/>
  <c r="Y18" i="103"/>
  <c r="Z18" i="103" s="1"/>
  <c r="D26" i="56"/>
  <c r="F25" i="95"/>
  <c r="V25" i="47"/>
  <c r="Y25" i="47" s="1"/>
  <c r="D22" i="134"/>
  <c r="S21" i="103"/>
  <c r="E16" i="148"/>
  <c r="J16" i="148"/>
  <c r="AC21" i="139"/>
  <c r="U31" i="148"/>
  <c r="H13" i="97"/>
  <c r="J30" i="48"/>
  <c r="V22" i="105"/>
  <c r="W22" i="105" s="1"/>
  <c r="G20" i="148"/>
  <c r="E24" i="134"/>
  <c r="F24" i="134" s="1"/>
  <c r="L25" i="97"/>
  <c r="V14" i="47"/>
  <c r="Y14" i="47" s="1"/>
  <c r="F14" i="95"/>
  <c r="Z31" i="139"/>
  <c r="Y23" i="105"/>
  <c r="Z23" i="105" s="1"/>
  <c r="N24" i="140"/>
  <c r="D21" i="134"/>
  <c r="S20" i="103"/>
  <c r="E23" i="147"/>
  <c r="J23" i="147"/>
  <c r="D23" i="147" s="1"/>
  <c r="K23" i="147" s="1"/>
  <c r="D14" i="134"/>
  <c r="S13" i="103"/>
  <c r="C24" i="84"/>
  <c r="I24" i="84" s="1"/>
  <c r="T19" i="54"/>
  <c r="L30" i="47"/>
  <c r="D18" i="54"/>
  <c r="D27" i="53"/>
  <c r="H21" i="107"/>
  <c r="D12" i="54"/>
  <c r="AC23" i="139"/>
  <c r="F23" i="97"/>
  <c r="V23" i="49"/>
  <c r="Y23" i="49" s="1"/>
  <c r="S12" i="103"/>
  <c r="D13" i="134"/>
  <c r="D14" i="96"/>
  <c r="G24" i="147"/>
  <c r="C13" i="84"/>
  <c r="I13" i="84" s="1"/>
  <c r="D31" i="84"/>
  <c r="I29" i="55"/>
  <c r="L14" i="95"/>
  <c r="V12" i="103"/>
  <c r="W12" i="103" s="1"/>
  <c r="M14" i="98"/>
  <c r="J22" i="148"/>
  <c r="E22" i="148"/>
  <c r="L13" i="96"/>
  <c r="L30" i="96" s="1"/>
  <c r="F12" i="97"/>
  <c r="V12" i="49"/>
  <c r="Y12" i="49" s="1"/>
  <c r="H20" i="97"/>
  <c r="D17" i="139"/>
  <c r="T28" i="101"/>
  <c r="P28" i="101"/>
  <c r="Q28" i="101" s="1"/>
  <c r="AC29" i="139"/>
  <c r="C20" i="84"/>
  <c r="J30" i="49"/>
  <c r="J31" i="140"/>
  <c r="K31" i="140" s="1"/>
  <c r="V11" i="105"/>
  <c r="L23" i="95"/>
  <c r="V12" i="105"/>
  <c r="W12" i="105" s="1"/>
  <c r="N30" i="49"/>
  <c r="G22" i="148"/>
  <c r="V22" i="49"/>
  <c r="Y22" i="49" s="1"/>
  <c r="F22" i="97"/>
  <c r="S14" i="98"/>
  <c r="N27" i="140"/>
  <c r="Y26" i="105"/>
  <c r="Z26" i="105" s="1"/>
  <c r="E28" i="146"/>
  <c r="J28" i="146"/>
  <c r="G26" i="147"/>
  <c r="T16" i="53"/>
  <c r="Y17" i="104"/>
  <c r="Z17" i="104" s="1"/>
  <c r="N18" i="138"/>
  <c r="Q14" i="92"/>
  <c r="Q14" i="152"/>
  <c r="AC29" i="146"/>
  <c r="D17" i="53"/>
  <c r="Y30" i="100"/>
  <c r="Z30" i="100" s="1"/>
  <c r="Z11" i="100"/>
  <c r="J26" i="36"/>
  <c r="K26" i="36"/>
  <c r="E29" i="139"/>
  <c r="G28" i="143"/>
  <c r="J18" i="141"/>
  <c r="J18" i="108"/>
  <c r="N14" i="138"/>
  <c r="Y13" i="104"/>
  <c r="Z13" i="104" s="1"/>
  <c r="J17" i="141"/>
  <c r="J17" i="108"/>
  <c r="H18" i="107"/>
  <c r="J19" i="147"/>
  <c r="E19" i="147"/>
  <c r="S15" i="105"/>
  <c r="D16" i="140"/>
  <c r="H19" i="97"/>
  <c r="D16" i="97"/>
  <c r="Q31" i="139"/>
  <c r="G18" i="146"/>
  <c r="E16" i="146"/>
  <c r="J16" i="146"/>
  <c r="C27" i="84"/>
  <c r="I27" i="84" s="1"/>
  <c r="AC18" i="139"/>
  <c r="G17" i="146"/>
  <c r="E25" i="139"/>
  <c r="H26" i="107"/>
  <c r="AC13" i="139"/>
  <c r="E29" i="134"/>
  <c r="Y28" i="103"/>
  <c r="Z28" i="103" s="1"/>
  <c r="C19" i="84"/>
  <c r="H27" i="95"/>
  <c r="D22" i="97"/>
  <c r="D29" i="139"/>
  <c r="D22" i="53"/>
  <c r="T11" i="55"/>
  <c r="S29" i="55"/>
  <c r="V26" i="48"/>
  <c r="Y26" i="48" s="1"/>
  <c r="F26" i="96"/>
  <c r="J15" i="97"/>
  <c r="AC29" i="147"/>
  <c r="D15" i="139"/>
  <c r="F24" i="96"/>
  <c r="V24" i="48"/>
  <c r="Y24" i="48" s="1"/>
  <c r="D23" i="95"/>
  <c r="Z19" i="79"/>
  <c r="S16" i="98"/>
  <c r="L17" i="95"/>
  <c r="V13" i="105"/>
  <c r="W13" i="105" s="1"/>
  <c r="E22" i="139"/>
  <c r="J27" i="147"/>
  <c r="E27" i="147"/>
  <c r="D25" i="139"/>
  <c r="AC24" i="134"/>
  <c r="D22" i="95"/>
  <c r="D19" i="140"/>
  <c r="E19" i="140" s="1"/>
  <c r="S18" i="105"/>
  <c r="F11" i="96"/>
  <c r="V11" i="48"/>
  <c r="Y11" i="48" s="1"/>
  <c r="E29" i="146"/>
  <c r="J29" i="146"/>
  <c r="G26" i="139"/>
  <c r="F18" i="96"/>
  <c r="V18" i="48"/>
  <c r="Y18" i="48" s="1"/>
  <c r="AC27" i="134"/>
  <c r="E15" i="147"/>
  <c r="J15" i="147"/>
  <c r="J26" i="148"/>
  <c r="E26" i="148"/>
  <c r="D25" i="54"/>
  <c r="N29" i="54"/>
  <c r="T19" i="56"/>
  <c r="L19" i="96"/>
  <c r="G15" i="148"/>
  <c r="V22" i="48"/>
  <c r="Y22" i="48" s="1"/>
  <c r="F22" i="96"/>
  <c r="H25" i="107"/>
  <c r="G12" i="147"/>
  <c r="N31" i="147"/>
  <c r="H18" i="95"/>
  <c r="H20" i="107"/>
  <c r="L13" i="95"/>
  <c r="D18" i="140"/>
  <c r="E18" i="140" s="1"/>
  <c r="S17" i="105"/>
  <c r="G20" i="146"/>
  <c r="D15" i="95"/>
  <c r="H10" i="97"/>
  <c r="P30" i="49"/>
  <c r="Y23" i="103"/>
  <c r="Z23" i="103" s="1"/>
  <c r="Y15" i="103"/>
  <c r="Z15" i="103" s="1"/>
  <c r="D28" i="140"/>
  <c r="E28" i="140" s="1"/>
  <c r="S27" i="105"/>
  <c r="H13" i="95"/>
  <c r="L25" i="95"/>
  <c r="N25" i="95" s="1"/>
  <c r="Q25" i="95" s="1"/>
  <c r="H23" i="96"/>
  <c r="L16" i="96"/>
  <c r="Q19" i="79"/>
  <c r="M16" i="98"/>
  <c r="T24" i="57"/>
  <c r="G26" i="146"/>
  <c r="D13" i="54"/>
  <c r="AC13" i="134"/>
  <c r="G19" i="134"/>
  <c r="D25" i="96"/>
  <c r="J24" i="95"/>
  <c r="E12" i="147"/>
  <c r="J12" i="147"/>
  <c r="D12" i="147" s="1"/>
  <c r="L31" i="147"/>
  <c r="J20" i="148"/>
  <c r="E20" i="148"/>
  <c r="J21" i="97"/>
  <c r="H19" i="107"/>
  <c r="G16" i="147"/>
  <c r="C17" i="84"/>
  <c r="I17" i="84" s="1"/>
  <c r="G27" i="148"/>
  <c r="D10" i="95"/>
  <c r="D30" i="47"/>
  <c r="G18" i="147"/>
  <c r="S14" i="105"/>
  <c r="T14" i="105" s="1"/>
  <c r="D15" i="140"/>
  <c r="J19" i="146"/>
  <c r="E19" i="146"/>
  <c r="D15" i="96"/>
  <c r="J17" i="95"/>
  <c r="J27" i="95"/>
  <c r="D24" i="140"/>
  <c r="S23" i="105"/>
  <c r="P23" i="105" s="1"/>
  <c r="Q23" i="105" s="1"/>
  <c r="T13" i="57"/>
  <c r="G25" i="139"/>
  <c r="AC16" i="139"/>
  <c r="D27" i="139"/>
  <c r="L25" i="96"/>
  <c r="T19" i="52"/>
  <c r="G20" i="147"/>
  <c r="Z22" i="101"/>
  <c r="AC26" i="146"/>
  <c r="N30" i="47"/>
  <c r="Y14" i="103"/>
  <c r="Z14" i="103" s="1"/>
  <c r="L21" i="96"/>
  <c r="L31" i="148"/>
  <c r="E12" i="148"/>
  <c r="J12" i="148"/>
  <c r="V18" i="105"/>
  <c r="W18" i="105" s="1"/>
  <c r="J21" i="96"/>
  <c r="L22" i="97"/>
  <c r="I14" i="98"/>
  <c r="V24" i="49"/>
  <c r="Y24" i="49" s="1"/>
  <c r="F24" i="97"/>
  <c r="F17" i="96"/>
  <c r="V17" i="48"/>
  <c r="Y17" i="48" s="1"/>
  <c r="S23" i="104"/>
  <c r="T23" i="104" s="1"/>
  <c r="D24" i="138"/>
  <c r="E24" i="138" s="1"/>
  <c r="E27" i="137"/>
  <c r="AC15" i="134"/>
  <c r="J12" i="146"/>
  <c r="L31" i="146"/>
  <c r="E12" i="146"/>
  <c r="J25" i="96"/>
  <c r="C37" i="77"/>
  <c r="N31" i="137"/>
  <c r="G12" i="137"/>
  <c r="F22" i="108"/>
  <c r="F22" i="141"/>
  <c r="T22" i="10"/>
  <c r="V28" i="103"/>
  <c r="W28" i="103" s="1"/>
  <c r="V21" i="103"/>
  <c r="W21" i="103" s="1"/>
  <c r="G17" i="148"/>
  <c r="G19" i="146"/>
  <c r="F14" i="108"/>
  <c r="F14" i="141"/>
  <c r="T14" i="10"/>
  <c r="R14" i="10"/>
  <c r="F18" i="95"/>
  <c r="N18" i="95" s="1"/>
  <c r="Q18" i="95" s="1"/>
  <c r="V18" i="47"/>
  <c r="Y18" i="47" s="1"/>
  <c r="E17" i="134"/>
  <c r="AB31" i="148"/>
  <c r="L26" i="43"/>
  <c r="K26" i="43"/>
  <c r="V17" i="104"/>
  <c r="W17" i="104" s="1"/>
  <c r="I13" i="92"/>
  <c r="I16" i="92" s="1"/>
  <c r="X15" i="92" s="1"/>
  <c r="I13" i="152"/>
  <c r="V26" i="104"/>
  <c r="W26" i="104" s="1"/>
  <c r="G14" i="152"/>
  <c r="G14" i="92"/>
  <c r="E15" i="137"/>
  <c r="E23" i="146"/>
  <c r="J23" i="146"/>
  <c r="G19" i="139"/>
  <c r="D16" i="139"/>
  <c r="G13" i="147"/>
  <c r="E27" i="134"/>
  <c r="Y26" i="103"/>
  <c r="Z26" i="103" s="1"/>
  <c r="L29" i="54"/>
  <c r="S13" i="105"/>
  <c r="D14" i="140"/>
  <c r="E14" i="140" s="1"/>
  <c r="Y20" i="103"/>
  <c r="Z20" i="103" s="1"/>
  <c r="L16" i="95"/>
  <c r="G23" i="139"/>
  <c r="L21" i="95"/>
  <c r="J25" i="95"/>
  <c r="E37" i="77"/>
  <c r="F31" i="84"/>
  <c r="Z25" i="101"/>
  <c r="G24" i="146"/>
  <c r="H16" i="95"/>
  <c r="E20" i="139"/>
  <c r="F20" i="139" s="1"/>
  <c r="F21" i="96"/>
  <c r="V21" i="48"/>
  <c r="Y21" i="48" s="1"/>
  <c r="L26" i="97"/>
  <c r="H26" i="96"/>
  <c r="H30" i="96" s="1"/>
  <c r="G23" i="147"/>
  <c r="F25" i="96"/>
  <c r="V25" i="48"/>
  <c r="Y25" i="48" s="1"/>
  <c r="T23" i="55"/>
  <c r="J30" i="47"/>
  <c r="N29" i="140"/>
  <c r="Y28" i="105"/>
  <c r="Z28" i="105" s="1"/>
  <c r="E21" i="134"/>
  <c r="E21" i="139"/>
  <c r="G28" i="148"/>
  <c r="T19" i="53"/>
  <c r="G23" i="134"/>
  <c r="G22" i="134"/>
  <c r="G18" i="148"/>
  <c r="S31" i="148"/>
  <c r="D22" i="57"/>
  <c r="G28" i="146"/>
  <c r="G25" i="146"/>
  <c r="AC22" i="139"/>
  <c r="Y16" i="103"/>
  <c r="Z16" i="103" s="1"/>
  <c r="L30" i="48"/>
  <c r="H13" i="94"/>
  <c r="H16" i="96"/>
  <c r="J15" i="96"/>
  <c r="F15" i="94"/>
  <c r="N15" i="94" s="1"/>
  <c r="Q15" i="94" s="1"/>
  <c r="V15" i="34"/>
  <c r="Y15" i="34" s="1"/>
  <c r="D15" i="52"/>
  <c r="G21" i="147"/>
  <c r="D21" i="139"/>
  <c r="L24" i="96"/>
  <c r="J22" i="146"/>
  <c r="E22" i="146"/>
  <c r="G22" i="139"/>
  <c r="S31" i="139"/>
  <c r="D24" i="96"/>
  <c r="C23" i="84"/>
  <c r="D12" i="52"/>
  <c r="V21" i="105"/>
  <c r="W21" i="105" s="1"/>
  <c r="D14" i="139"/>
  <c r="Y13" i="105"/>
  <c r="Z13" i="105" s="1"/>
  <c r="N14" i="140"/>
  <c r="AC14" i="146"/>
  <c r="N21" i="140"/>
  <c r="Y20" i="105"/>
  <c r="Z20" i="105" s="1"/>
  <c r="C16" i="84"/>
  <c r="S18" i="103"/>
  <c r="D19" i="134"/>
  <c r="AC15" i="148"/>
  <c r="C26" i="84"/>
  <c r="I26" i="84" s="1"/>
  <c r="D37" i="77"/>
  <c r="G29" i="148"/>
  <c r="D23" i="96"/>
  <c r="D27" i="54"/>
  <c r="E24" i="139"/>
  <c r="F24" i="139" s="1"/>
  <c r="G19" i="148"/>
  <c r="L27" i="96"/>
  <c r="D12" i="96"/>
  <c r="V13" i="47"/>
  <c r="Y13" i="47" s="1"/>
  <c r="F13" i="95"/>
  <c r="AC16" i="134"/>
  <c r="J29" i="147"/>
  <c r="E29" i="147"/>
  <c r="L17" i="97"/>
  <c r="D13" i="95"/>
  <c r="G28" i="139"/>
  <c r="J22" i="147"/>
  <c r="E22" i="147"/>
  <c r="E20" i="134"/>
  <c r="G29" i="146"/>
  <c r="C18" i="84"/>
  <c r="D18" i="55"/>
  <c r="F13" i="96"/>
  <c r="V13" i="48"/>
  <c r="Y13" i="48" s="1"/>
  <c r="E23" i="134"/>
  <c r="J18" i="146"/>
  <c r="E18" i="146"/>
  <c r="D12" i="134"/>
  <c r="S11" i="103"/>
  <c r="J31" i="134"/>
  <c r="L11" i="102"/>
  <c r="K11" i="102"/>
  <c r="N31" i="146"/>
  <c r="G12" i="146"/>
  <c r="G29" i="55"/>
  <c r="D11" i="55"/>
  <c r="L21" i="97"/>
  <c r="H27" i="94"/>
  <c r="L18" i="95"/>
  <c r="H12" i="96"/>
  <c r="K12" i="98"/>
  <c r="N15" i="79"/>
  <c r="V11" i="103"/>
  <c r="Q31" i="134"/>
  <c r="G24" i="148"/>
  <c r="D11" i="97"/>
  <c r="E23" i="148"/>
  <c r="J23" i="148"/>
  <c r="E15" i="139"/>
  <c r="F15" i="139" s="1"/>
  <c r="E14" i="134"/>
  <c r="E19" i="139"/>
  <c r="G20" i="139"/>
  <c r="D15" i="56"/>
  <c r="N19" i="79"/>
  <c r="K16" i="98"/>
  <c r="J27" i="97"/>
  <c r="I18" i="98"/>
  <c r="W15" i="125"/>
  <c r="V17" i="103"/>
  <c r="W17" i="103" s="1"/>
  <c r="H14" i="96"/>
  <c r="E14" i="148"/>
  <c r="J14" i="148"/>
  <c r="C15" i="84"/>
  <c r="I15" i="84" s="1"/>
  <c r="S25" i="103"/>
  <c r="D26" i="134"/>
  <c r="J27" i="148"/>
  <c r="E27" i="148"/>
  <c r="L15" i="96"/>
  <c r="E15" i="146"/>
  <c r="J15" i="146"/>
  <c r="J20" i="96"/>
  <c r="F20" i="96"/>
  <c r="V20" i="48"/>
  <c r="Y20" i="48" s="1"/>
  <c r="J23" i="95"/>
  <c r="H29" i="107"/>
  <c r="Q29" i="56"/>
  <c r="E28" i="147"/>
  <c r="J28" i="147"/>
  <c r="J15" i="94"/>
  <c r="D21" i="54"/>
  <c r="G17" i="98"/>
  <c r="G14" i="148"/>
  <c r="K27" i="102"/>
  <c r="D24" i="55"/>
  <c r="T15" i="56"/>
  <c r="L16" i="97"/>
  <c r="D21" i="53"/>
  <c r="F21" i="95"/>
  <c r="V21" i="47"/>
  <c r="Y21" i="47" s="1"/>
  <c r="T25" i="54"/>
  <c r="W18" i="4"/>
  <c r="J17" i="94"/>
  <c r="D22" i="56"/>
  <c r="AC26" i="139"/>
  <c r="C14" i="84"/>
  <c r="Q29" i="55"/>
  <c r="W22" i="4"/>
  <c r="K13" i="98"/>
  <c r="J16" i="94"/>
  <c r="L17" i="102"/>
  <c r="K17" i="102"/>
  <c r="E31" i="107"/>
  <c r="L17" i="96"/>
  <c r="D29" i="10"/>
  <c r="N13" i="136"/>
  <c r="G29" i="56"/>
  <c r="D11" i="56"/>
  <c r="W25" i="101"/>
  <c r="V13" i="34"/>
  <c r="F13" i="94"/>
  <c r="V26" i="105"/>
  <c r="W26" i="105" s="1"/>
  <c r="Z15" i="125"/>
  <c r="G22" i="146"/>
  <c r="R30" i="49"/>
  <c r="J10" i="97"/>
  <c r="U31" i="146"/>
  <c r="D21" i="96"/>
  <c r="V28" i="105"/>
  <c r="W28" i="105" s="1"/>
  <c r="D17" i="95"/>
  <c r="C25" i="84"/>
  <c r="F37" i="77"/>
  <c r="G14" i="147"/>
  <c r="D13" i="56"/>
  <c r="L11" i="95"/>
  <c r="D28" i="107"/>
  <c r="C24" i="3"/>
  <c r="D12" i="53"/>
  <c r="T25" i="52"/>
  <c r="T22" i="57"/>
  <c r="P18" i="101"/>
  <c r="Q18" i="101" s="1"/>
  <c r="T18" i="101"/>
  <c r="J24" i="96"/>
  <c r="D13" i="136"/>
  <c r="E13" i="136" s="1"/>
  <c r="T27" i="4"/>
  <c r="P27" i="4"/>
  <c r="Q27" i="4" s="1"/>
  <c r="T28" i="54"/>
  <c r="D16" i="95"/>
  <c r="T15" i="53"/>
  <c r="H23" i="107"/>
  <c r="D19" i="54"/>
  <c r="T23" i="52"/>
  <c r="O14" i="98"/>
  <c r="D20" i="97"/>
  <c r="V24" i="105"/>
  <c r="W24" i="105" s="1"/>
  <c r="D23" i="140"/>
  <c r="S22" i="105"/>
  <c r="L18" i="96"/>
  <c r="J11" i="95"/>
  <c r="H27" i="97"/>
  <c r="P21" i="101"/>
  <c r="Q21" i="101" s="1"/>
  <c r="T21" i="101"/>
  <c r="Q29" i="52"/>
  <c r="M17" i="98"/>
  <c r="L29" i="55"/>
  <c r="D16" i="52"/>
  <c r="H17" i="95"/>
  <c r="D14" i="52"/>
  <c r="T14" i="52"/>
  <c r="L26" i="95"/>
  <c r="E23" i="139"/>
  <c r="V23" i="34"/>
  <c r="Y23" i="34" s="1"/>
  <c r="F23" i="94"/>
  <c r="T11" i="53"/>
  <c r="S29" i="53"/>
  <c r="T21" i="54"/>
  <c r="H24" i="95"/>
  <c r="P23" i="4"/>
  <c r="Q23" i="4" s="1"/>
  <c r="T23" i="4"/>
  <c r="D27" i="155"/>
  <c r="J27" i="155" s="1"/>
  <c r="D25" i="94"/>
  <c r="D27" i="107"/>
  <c r="C23" i="3"/>
  <c r="W11" i="101"/>
  <c r="V30" i="101"/>
  <c r="W30" i="101" s="1"/>
  <c r="E23" i="107"/>
  <c r="P14" i="101"/>
  <c r="Q14" i="101" s="1"/>
  <c r="T14" i="101"/>
  <c r="I29" i="53"/>
  <c r="F12" i="95"/>
  <c r="V12" i="47"/>
  <c r="Y12" i="47" s="1"/>
  <c r="J15" i="95"/>
  <c r="V10" i="49"/>
  <c r="F10" i="97"/>
  <c r="F30" i="49"/>
  <c r="G14" i="139"/>
  <c r="D13" i="96"/>
  <c r="D19" i="139"/>
  <c r="D16" i="54"/>
  <c r="T20" i="55"/>
  <c r="D26" i="97"/>
  <c r="L29" i="53"/>
  <c r="K13" i="102"/>
  <c r="L13" i="102"/>
  <c r="T16" i="52"/>
  <c r="T24" i="55"/>
  <c r="AC20" i="148"/>
  <c r="AB31" i="147"/>
  <c r="G31" i="147" s="1"/>
  <c r="H30" i="107"/>
  <c r="V23" i="48"/>
  <c r="Y23" i="48" s="1"/>
  <c r="F23" i="96"/>
  <c r="W21" i="101"/>
  <c r="T22" i="55"/>
  <c r="J30" i="34"/>
  <c r="Q15" i="125"/>
  <c r="K19" i="125" s="1"/>
  <c r="H12" i="97"/>
  <c r="D18" i="52"/>
  <c r="E14" i="139"/>
  <c r="L10" i="95"/>
  <c r="L30" i="95" s="1"/>
  <c r="T30" i="47"/>
  <c r="F20" i="97"/>
  <c r="V20" i="49"/>
  <c r="Y20" i="49" s="1"/>
  <c r="T24" i="56"/>
  <c r="J24" i="94"/>
  <c r="T28" i="53"/>
  <c r="D11" i="95"/>
  <c r="J25" i="97"/>
  <c r="J22" i="95"/>
  <c r="D17" i="97"/>
  <c r="T22" i="54"/>
  <c r="H12" i="95"/>
  <c r="T21" i="55"/>
  <c r="D28" i="52"/>
  <c r="L26" i="102"/>
  <c r="K26" i="102"/>
  <c r="W16" i="101"/>
  <c r="W21" i="4"/>
  <c r="J13" i="148"/>
  <c r="E13" i="148"/>
  <c r="C29" i="84"/>
  <c r="I29" i="84" s="1"/>
  <c r="D13" i="52"/>
  <c r="Z17" i="4"/>
  <c r="J27" i="146"/>
  <c r="E27" i="146"/>
  <c r="H17" i="97"/>
  <c r="D18" i="56"/>
  <c r="N14" i="136"/>
  <c r="V17" i="105"/>
  <c r="W17" i="105" s="1"/>
  <c r="D22" i="136"/>
  <c r="E22" i="136" s="1"/>
  <c r="D23" i="56"/>
  <c r="W26" i="4"/>
  <c r="Z31" i="134"/>
  <c r="AC18" i="148"/>
  <c r="L29" i="57"/>
  <c r="F25" i="94"/>
  <c r="V25" i="34"/>
  <c r="H17" i="94"/>
  <c r="T20" i="56"/>
  <c r="T20" i="101"/>
  <c r="P20" i="101"/>
  <c r="Q20" i="101" s="1"/>
  <c r="F17" i="94"/>
  <c r="V17" i="34"/>
  <c r="AC24" i="139"/>
  <c r="D14" i="56"/>
  <c r="T19" i="57"/>
  <c r="W19" i="4"/>
  <c r="D21" i="97"/>
  <c r="T26" i="101"/>
  <c r="P26" i="101"/>
  <c r="Q26" i="101" s="1"/>
  <c r="V13" i="103"/>
  <c r="W13" i="103" s="1"/>
  <c r="I29" i="54"/>
  <c r="J20" i="97"/>
  <c r="V26" i="103"/>
  <c r="W26" i="103" s="1"/>
  <c r="T28" i="56"/>
  <c r="V15" i="103"/>
  <c r="W15" i="103" s="1"/>
  <c r="K17" i="98"/>
  <c r="T15" i="52"/>
  <c r="E14" i="147"/>
  <c r="J14" i="147"/>
  <c r="D24" i="53"/>
  <c r="G29" i="134"/>
  <c r="H25" i="95"/>
  <c r="AC23" i="134"/>
  <c r="D27" i="57"/>
  <c r="D20" i="55"/>
  <c r="C18" i="3"/>
  <c r="D22" i="107"/>
  <c r="Y30" i="4"/>
  <c r="Z30" i="4" s="1"/>
  <c r="Z11" i="4"/>
  <c r="N26" i="136"/>
  <c r="E19" i="134"/>
  <c r="D15" i="55"/>
  <c r="L13" i="97"/>
  <c r="D25" i="140"/>
  <c r="S24" i="105"/>
  <c r="D24" i="52"/>
  <c r="K22" i="102"/>
  <c r="L22" i="102"/>
  <c r="J23" i="97"/>
  <c r="Q18" i="98"/>
  <c r="D15" i="53"/>
  <c r="E18" i="98"/>
  <c r="AC18" i="79"/>
  <c r="Z14" i="101"/>
  <c r="H22" i="97"/>
  <c r="V15" i="105"/>
  <c r="W15" i="105" s="1"/>
  <c r="T27" i="52"/>
  <c r="L16" i="102"/>
  <c r="K16" i="102"/>
  <c r="R30" i="48"/>
  <c r="J10" i="96"/>
  <c r="D13" i="55"/>
  <c r="D14" i="57"/>
  <c r="D17" i="57"/>
  <c r="D15" i="155"/>
  <c r="D13" i="94"/>
  <c r="AC27" i="146"/>
  <c r="D15" i="57"/>
  <c r="Y19" i="105"/>
  <c r="Z19" i="105" s="1"/>
  <c r="N20" i="140"/>
  <c r="H11" i="94"/>
  <c r="N27" i="136"/>
  <c r="G27" i="146"/>
  <c r="AC14" i="134"/>
  <c r="D16" i="56"/>
  <c r="G15" i="147"/>
  <c r="AC16" i="146"/>
  <c r="D22" i="52"/>
  <c r="D21" i="52"/>
  <c r="T27" i="53"/>
  <c r="T18" i="55"/>
  <c r="G31" i="140"/>
  <c r="D12" i="140"/>
  <c r="E12" i="140" s="1"/>
  <c r="S11" i="105"/>
  <c r="T16" i="57"/>
  <c r="K24" i="102"/>
  <c r="L24" i="102"/>
  <c r="Z15" i="4"/>
  <c r="T24" i="54"/>
  <c r="T26" i="57"/>
  <c r="Z18" i="4"/>
  <c r="L10" i="94"/>
  <c r="T30" i="34"/>
  <c r="M31" i="136"/>
  <c r="N31" i="136" s="1"/>
  <c r="N12" i="136"/>
  <c r="E25" i="134"/>
  <c r="L18" i="97"/>
  <c r="M31" i="140"/>
  <c r="N31" i="140" s="1"/>
  <c r="Y11" i="105"/>
  <c r="Z11" i="105" s="1"/>
  <c r="N12" i="140"/>
  <c r="C22" i="84"/>
  <c r="D16" i="57"/>
  <c r="D18" i="95"/>
  <c r="J19" i="95"/>
  <c r="D30" i="49"/>
  <c r="D10" i="97"/>
  <c r="V11" i="49"/>
  <c r="Y11" i="49" s="1"/>
  <c r="F11" i="97"/>
  <c r="J17" i="146"/>
  <c r="E17" i="146"/>
  <c r="F20" i="94"/>
  <c r="V20" i="34"/>
  <c r="L17" i="94"/>
  <c r="N17" i="94" s="1"/>
  <c r="H15" i="96"/>
  <c r="D20" i="56"/>
  <c r="T20" i="53"/>
  <c r="AC27" i="139"/>
  <c r="T14" i="57"/>
  <c r="J18" i="97"/>
  <c r="S29" i="54"/>
  <c r="T11" i="54"/>
  <c r="F21" i="97"/>
  <c r="V21" i="49"/>
  <c r="Y21" i="49" s="1"/>
  <c r="H19" i="94"/>
  <c r="H11" i="97"/>
  <c r="Q29" i="57"/>
  <c r="H30" i="49"/>
  <c r="E15" i="134"/>
  <c r="G12" i="134"/>
  <c r="N31" i="134"/>
  <c r="T15" i="79"/>
  <c r="O12" i="98"/>
  <c r="T22" i="56"/>
  <c r="L19" i="95"/>
  <c r="T30" i="49"/>
  <c r="L10" i="97"/>
  <c r="K18" i="98"/>
  <c r="T15" i="57"/>
  <c r="W23" i="101"/>
  <c r="D17" i="54"/>
  <c r="D19" i="96"/>
  <c r="E21" i="146"/>
  <c r="J21" i="146"/>
  <c r="D12" i="139"/>
  <c r="J31" i="139"/>
  <c r="T21" i="56"/>
  <c r="H14" i="94"/>
  <c r="E19" i="107"/>
  <c r="D27" i="140"/>
  <c r="S26" i="105"/>
  <c r="D20" i="94"/>
  <c r="D22" i="155"/>
  <c r="N30" i="48"/>
  <c r="F25" i="97"/>
  <c r="V25" i="49"/>
  <c r="Y25" i="49" s="1"/>
  <c r="D26" i="155"/>
  <c r="J26" i="155" s="1"/>
  <c r="D24" i="94"/>
  <c r="S20" i="105"/>
  <c r="D21" i="140"/>
  <c r="E13" i="134"/>
  <c r="AC14" i="148"/>
  <c r="D19" i="97"/>
  <c r="T13" i="55"/>
  <c r="J24" i="97"/>
  <c r="E12" i="134"/>
  <c r="L31" i="134"/>
  <c r="D15" i="134"/>
  <c r="S14" i="103"/>
  <c r="W12" i="4"/>
  <c r="V26" i="34"/>
  <c r="Y26" i="34" s="1"/>
  <c r="F26" i="94"/>
  <c r="AC14" i="79"/>
  <c r="E14" i="98"/>
  <c r="C30" i="84"/>
  <c r="R30" i="34"/>
  <c r="J10" i="94"/>
  <c r="J26" i="94"/>
  <c r="N26" i="94" s="1"/>
  <c r="Q26" i="94" s="1"/>
  <c r="V27" i="34"/>
  <c r="F27" i="94"/>
  <c r="V16" i="34"/>
  <c r="F16" i="94"/>
  <c r="D15" i="107"/>
  <c r="C11" i="3"/>
  <c r="T18" i="4"/>
  <c r="P18" i="4"/>
  <c r="Q18" i="4" s="1"/>
  <c r="V10" i="48"/>
  <c r="Y10" i="48" s="1"/>
  <c r="F30" i="48"/>
  <c r="F10" i="96"/>
  <c r="T15" i="125"/>
  <c r="L19" i="125" s="1"/>
  <c r="D26" i="53"/>
  <c r="T21" i="53"/>
  <c r="N23" i="136"/>
  <c r="J14" i="146"/>
  <c r="E14" i="146"/>
  <c r="H21" i="94"/>
  <c r="G16" i="148"/>
  <c r="J14" i="96"/>
  <c r="F15" i="95"/>
  <c r="V15" i="47"/>
  <c r="Y15" i="47" s="1"/>
  <c r="D12" i="136"/>
  <c r="E12" i="136" s="1"/>
  <c r="G31" i="136"/>
  <c r="L26" i="94"/>
  <c r="Z22" i="4"/>
  <c r="H14" i="107"/>
  <c r="H31" i="84"/>
  <c r="AC28" i="147"/>
  <c r="D21" i="95"/>
  <c r="T16" i="4"/>
  <c r="P16" i="4"/>
  <c r="Q16" i="4" s="1"/>
  <c r="I16" i="98"/>
  <c r="I19" i="98" s="1"/>
  <c r="X18" i="98" s="1"/>
  <c r="K19" i="79"/>
  <c r="O17" i="98"/>
  <c r="D12" i="56"/>
  <c r="J20" i="95"/>
  <c r="F18" i="97"/>
  <c r="V18" i="49"/>
  <c r="Y18" i="49" s="1"/>
  <c r="T21" i="57"/>
  <c r="P19" i="4"/>
  <c r="Q19" i="4" s="1"/>
  <c r="T19" i="4"/>
  <c r="F21" i="94"/>
  <c r="V21" i="34"/>
  <c r="Y21" i="34" s="1"/>
  <c r="T23" i="101"/>
  <c r="P23" i="101"/>
  <c r="Q23" i="101" s="1"/>
  <c r="H22" i="94"/>
  <c r="L14" i="96"/>
  <c r="N14" i="96" s="1"/>
  <c r="Q14" i="96" s="1"/>
  <c r="J17" i="97"/>
  <c r="H15" i="95"/>
  <c r="E16" i="134"/>
  <c r="H22" i="107"/>
  <c r="D14" i="97"/>
  <c r="E28" i="107"/>
  <c r="J22" i="96"/>
  <c r="J14" i="97"/>
  <c r="D20" i="155"/>
  <c r="F20" i="155" s="1"/>
  <c r="G20" i="155" s="1"/>
  <c r="D18" i="94"/>
  <c r="T28" i="55"/>
  <c r="T17" i="52"/>
  <c r="L27" i="97"/>
  <c r="J16" i="95"/>
  <c r="D24" i="136"/>
  <c r="E24" i="136" s="1"/>
  <c r="P17" i="4"/>
  <c r="Q17" i="4" s="1"/>
  <c r="T17" i="4"/>
  <c r="K21" i="102"/>
  <c r="L21" i="102"/>
  <c r="D23" i="53"/>
  <c r="D30" i="48"/>
  <c r="D10" i="96"/>
  <c r="D20" i="54"/>
  <c r="Z18" i="101"/>
  <c r="D28" i="136"/>
  <c r="E28" i="136" s="1"/>
  <c r="T13" i="53"/>
  <c r="E25" i="107"/>
  <c r="H30" i="48"/>
  <c r="D22" i="55"/>
  <c r="N18" i="136"/>
  <c r="H16" i="94"/>
  <c r="J25" i="94"/>
  <c r="D23" i="136"/>
  <c r="E23" i="136" s="1"/>
  <c r="W14" i="4"/>
  <c r="E24" i="148"/>
  <c r="J24" i="148"/>
  <c r="AC18" i="134"/>
  <c r="N31" i="148"/>
  <c r="G12" i="148"/>
  <c r="G21" i="148"/>
  <c r="D19" i="52"/>
  <c r="G17" i="147"/>
  <c r="L24" i="95"/>
  <c r="J18" i="147"/>
  <c r="E18" i="147"/>
  <c r="G29" i="53"/>
  <c r="D11" i="53"/>
  <c r="G15" i="146"/>
  <c r="AC25" i="134"/>
  <c r="L15" i="97"/>
  <c r="D28" i="53"/>
  <c r="T17" i="54"/>
  <c r="H24" i="107"/>
  <c r="T19" i="101"/>
  <c r="P19" i="101"/>
  <c r="Q19" i="101" s="1"/>
  <c r="T12" i="53"/>
  <c r="N29" i="55"/>
  <c r="O29" i="55" s="1"/>
  <c r="D25" i="57"/>
  <c r="V23" i="103"/>
  <c r="W23" i="103" s="1"/>
  <c r="L22" i="95"/>
  <c r="N22" i="95" s="1"/>
  <c r="I22" i="95" s="1"/>
  <c r="E24" i="107"/>
  <c r="P16" i="101"/>
  <c r="Q16" i="101" s="1"/>
  <c r="T16" i="101"/>
  <c r="W20" i="4"/>
  <c r="T13" i="56"/>
  <c r="D21" i="55"/>
  <c r="S30" i="4"/>
  <c r="P11" i="4"/>
  <c r="Q11" i="4" s="1"/>
  <c r="T11" i="4"/>
  <c r="L19" i="94"/>
  <c r="J19" i="97"/>
  <c r="AC29" i="134"/>
  <c r="P30" i="48"/>
  <c r="H10" i="96"/>
  <c r="E18" i="139"/>
  <c r="D13" i="97"/>
  <c r="Z24" i="101"/>
  <c r="Z23" i="4"/>
  <c r="W12" i="101"/>
  <c r="I29" i="56"/>
  <c r="J29" i="56" s="1"/>
  <c r="I29" i="52"/>
  <c r="H12" i="94"/>
  <c r="N12" i="94" s="1"/>
  <c r="Q12" i="94" s="1"/>
  <c r="J23" i="96"/>
  <c r="L27" i="95"/>
  <c r="T16" i="55"/>
  <c r="S25" i="105"/>
  <c r="T25" i="105" s="1"/>
  <c r="D26" i="140"/>
  <c r="T14" i="56"/>
  <c r="V16" i="49"/>
  <c r="Y16" i="49" s="1"/>
  <c r="F16" i="97"/>
  <c r="D25" i="55"/>
  <c r="H26" i="94"/>
  <c r="J10" i="95"/>
  <c r="R30" i="47"/>
  <c r="T24" i="53"/>
  <c r="Z21" i="101"/>
  <c r="L29" i="52"/>
  <c r="T12" i="57"/>
  <c r="W18" i="101"/>
  <c r="T17" i="101"/>
  <c r="P17" i="101"/>
  <c r="Q17" i="101" s="1"/>
  <c r="T20" i="57"/>
  <c r="T25" i="57"/>
  <c r="T26" i="55"/>
  <c r="D24" i="54"/>
  <c r="D18" i="57"/>
  <c r="P22" i="101"/>
  <c r="Q22" i="101" s="1"/>
  <c r="T22" i="101"/>
  <c r="D19" i="95"/>
  <c r="L12" i="95"/>
  <c r="D11" i="54"/>
  <c r="G29" i="54"/>
  <c r="D14" i="54"/>
  <c r="T22" i="53"/>
  <c r="C20" i="3"/>
  <c r="D24" i="107"/>
  <c r="H26" i="95"/>
  <c r="D22" i="96"/>
  <c r="N17" i="140"/>
  <c r="Y16" i="105"/>
  <c r="Z16" i="105" s="1"/>
  <c r="C16" i="3"/>
  <c r="D20" i="107"/>
  <c r="P11" i="101"/>
  <c r="T11" i="101"/>
  <c r="S30" i="101"/>
  <c r="T30" i="101" s="1"/>
  <c r="J16" i="147"/>
  <c r="E16" i="147"/>
  <c r="L23" i="97"/>
  <c r="V20" i="103"/>
  <c r="W20" i="103" s="1"/>
  <c r="D27" i="55"/>
  <c r="Q29" i="53"/>
  <c r="D27" i="136"/>
  <c r="E27" i="136" s="1"/>
  <c r="M13" i="98"/>
  <c r="S13" i="98"/>
  <c r="C28" i="84"/>
  <c r="G18" i="98"/>
  <c r="H19" i="96"/>
  <c r="AC17" i="139"/>
  <c r="W13" i="101"/>
  <c r="Q16" i="98"/>
  <c r="W19" i="79"/>
  <c r="T14" i="53"/>
  <c r="V15" i="49"/>
  <c r="Y15" i="49" s="1"/>
  <c r="F15" i="97"/>
  <c r="J27" i="96"/>
  <c r="D26" i="52"/>
  <c r="H23" i="94"/>
  <c r="H18" i="97"/>
  <c r="V19" i="49"/>
  <c r="Y19" i="49" s="1"/>
  <c r="F19" i="97"/>
  <c r="J23" i="94"/>
  <c r="D24" i="57"/>
  <c r="L30" i="49"/>
  <c r="O13" i="98"/>
  <c r="O15" i="98" s="1"/>
  <c r="AA13" i="98" s="1"/>
  <c r="D29" i="102"/>
  <c r="Z23" i="101"/>
  <c r="G13" i="98"/>
  <c r="S29" i="56"/>
  <c r="T11" i="56"/>
  <c r="D12" i="97"/>
  <c r="T18" i="57"/>
  <c r="Z12" i="4"/>
  <c r="D26" i="107"/>
  <c r="C22" i="3"/>
  <c r="T13" i="4"/>
  <c r="P13" i="4"/>
  <c r="Q13" i="4" s="1"/>
  <c r="D15" i="97"/>
  <c r="K15" i="102"/>
  <c r="L15" i="102"/>
  <c r="T23" i="56"/>
  <c r="T18" i="53"/>
  <c r="T15" i="4"/>
  <c r="P15" i="4"/>
  <c r="Q15" i="4" s="1"/>
  <c r="T19" i="55"/>
  <c r="D21" i="136"/>
  <c r="E21" i="136" s="1"/>
  <c r="D26" i="55"/>
  <c r="L16" i="94"/>
  <c r="D14" i="94"/>
  <c r="D16" i="155"/>
  <c r="Z28" i="101"/>
  <c r="L11" i="94"/>
  <c r="W24" i="4"/>
  <c r="T17" i="57"/>
  <c r="D26" i="136"/>
  <c r="E26" i="136" s="1"/>
  <c r="Z27" i="101"/>
  <c r="L21" i="94"/>
  <c r="U21" i="34"/>
  <c r="L18" i="102"/>
  <c r="K18" i="102"/>
  <c r="D18" i="97"/>
  <c r="W15" i="4"/>
  <c r="D22" i="54"/>
  <c r="W13" i="4"/>
  <c r="D28" i="57"/>
  <c r="D11" i="57"/>
  <c r="G29" i="57"/>
  <c r="D21" i="94"/>
  <c r="D23" i="155"/>
  <c r="J23" i="155" s="1"/>
  <c r="E14" i="107"/>
  <c r="F14" i="107" s="1"/>
  <c r="H31" i="106"/>
  <c r="V12" i="34"/>
  <c r="F12" i="94"/>
  <c r="D25" i="134"/>
  <c r="S24" i="103"/>
  <c r="P26" i="4"/>
  <c r="Q26" i="4" s="1"/>
  <c r="T26" i="4"/>
  <c r="J19" i="96"/>
  <c r="H21" i="95"/>
  <c r="P25" i="4"/>
  <c r="Q25" i="4" s="1"/>
  <c r="T25" i="4"/>
  <c r="D20" i="57"/>
  <c r="P13" i="101"/>
  <c r="Q13" i="101" s="1"/>
  <c r="T13" i="101"/>
  <c r="L25" i="94"/>
  <c r="T18" i="54"/>
  <c r="T12" i="56"/>
  <c r="D28" i="155"/>
  <c r="D26" i="94"/>
  <c r="J13" i="95"/>
  <c r="D19" i="55"/>
  <c r="W22" i="101"/>
  <c r="Z25" i="4"/>
  <c r="P30" i="34"/>
  <c r="H10" i="94"/>
  <c r="N29" i="57"/>
  <c r="Z24" i="4"/>
  <c r="L12" i="102"/>
  <c r="K12" i="102"/>
  <c r="V20" i="47"/>
  <c r="Y20" i="47" s="1"/>
  <c r="F20" i="95"/>
  <c r="P28" i="4"/>
  <c r="Q28" i="4" s="1"/>
  <c r="T28" i="4"/>
  <c r="Q29" i="54"/>
  <c r="D25" i="136"/>
  <c r="E25" i="136" s="1"/>
  <c r="W27" i="101"/>
  <c r="AC12" i="79"/>
  <c r="E15" i="79"/>
  <c r="E12" i="98"/>
  <c r="L23" i="94"/>
  <c r="E17" i="107"/>
  <c r="W15" i="79"/>
  <c r="Q12" i="98"/>
  <c r="S22" i="103"/>
  <c r="D23" i="134"/>
  <c r="Q15" i="79"/>
  <c r="Q21" i="79" s="1"/>
  <c r="M12" i="98"/>
  <c r="F14" i="94"/>
  <c r="V14" i="34"/>
  <c r="L27" i="94"/>
  <c r="N27" i="94" s="1"/>
  <c r="Q27" i="94" s="1"/>
  <c r="D14" i="155"/>
  <c r="D12" i="94"/>
  <c r="T27" i="101"/>
  <c r="P27" i="101"/>
  <c r="Q27" i="101" s="1"/>
  <c r="W28" i="4"/>
  <c r="Z26" i="101"/>
  <c r="C27" i="3"/>
  <c r="D31" i="107"/>
  <c r="C12" i="3"/>
  <c r="D16" i="107"/>
  <c r="T14" i="4"/>
  <c r="P14" i="4"/>
  <c r="Q14" i="4" s="1"/>
  <c r="D18" i="107"/>
  <c r="C14" i="3"/>
  <c r="D16" i="94"/>
  <c r="D18" i="155"/>
  <c r="F18" i="155" s="1"/>
  <c r="G18" i="155" s="1"/>
  <c r="Z26" i="4"/>
  <c r="J19" i="94"/>
  <c r="V22" i="34"/>
  <c r="F22" i="94"/>
  <c r="N22" i="94" s="1"/>
  <c r="Q22" i="94" s="1"/>
  <c r="H24" i="97"/>
  <c r="T26" i="52"/>
  <c r="Q14" i="98"/>
  <c r="AC13" i="125"/>
  <c r="AA13" i="125" s="1"/>
  <c r="T12" i="54"/>
  <c r="V25" i="105"/>
  <c r="W25" i="105" s="1"/>
  <c r="S16" i="103"/>
  <c r="D17" i="134"/>
  <c r="J20" i="94"/>
  <c r="E29" i="148"/>
  <c r="J29" i="148"/>
  <c r="J26" i="97"/>
  <c r="L20" i="95"/>
  <c r="F18" i="94"/>
  <c r="V18" i="34"/>
  <c r="G16" i="139"/>
  <c r="P15" i="101"/>
  <c r="Q15" i="101" s="1"/>
  <c r="T15" i="101"/>
  <c r="T26" i="53"/>
  <c r="T16" i="56"/>
  <c r="H23" i="97"/>
  <c r="L20" i="97"/>
  <c r="E13" i="98"/>
  <c r="AC13" i="79"/>
  <c r="D26" i="54"/>
  <c r="J13" i="96"/>
  <c r="N13" i="140"/>
  <c r="Y12" i="105"/>
  <c r="Z12" i="105" s="1"/>
  <c r="S18" i="98"/>
  <c r="F10" i="94"/>
  <c r="F30" i="34"/>
  <c r="V10" i="34"/>
  <c r="T25" i="55"/>
  <c r="H25" i="94"/>
  <c r="V13" i="49"/>
  <c r="Y13" i="49" s="1"/>
  <c r="F13" i="97"/>
  <c r="H18" i="94"/>
  <c r="Z16" i="4"/>
  <c r="O18" i="98"/>
  <c r="T26" i="54"/>
  <c r="D26" i="57"/>
  <c r="Y24" i="103"/>
  <c r="Z24" i="103" s="1"/>
  <c r="K10" i="102"/>
  <c r="J29" i="102"/>
  <c r="L10" i="102"/>
  <c r="D20" i="52"/>
  <c r="D15" i="54"/>
  <c r="P24" i="101"/>
  <c r="Q24" i="101" s="1"/>
  <c r="T24" i="101"/>
  <c r="D24" i="56"/>
  <c r="D23" i="54"/>
  <c r="G14" i="98"/>
  <c r="W19" i="101"/>
  <c r="D17" i="107"/>
  <c r="C13" i="3"/>
  <c r="W11" i="4"/>
  <c r="V30" i="4"/>
  <c r="W30" i="4" s="1"/>
  <c r="H26" i="97"/>
  <c r="E27" i="107"/>
  <c r="K27" i="107" s="1"/>
  <c r="L27" i="107" s="1"/>
  <c r="Q17" i="98"/>
  <c r="J27" i="94"/>
  <c r="Z16" i="101"/>
  <c r="D25" i="107"/>
  <c r="C21" i="3"/>
  <c r="J22" i="94"/>
  <c r="L18" i="94"/>
  <c r="D13" i="53"/>
  <c r="L14" i="94"/>
  <c r="D11" i="94"/>
  <c r="D13" i="155"/>
  <c r="D25" i="52"/>
  <c r="Z20" i="4"/>
  <c r="D17" i="155"/>
  <c r="J17" i="155" s="1"/>
  <c r="D15" i="94"/>
  <c r="J31" i="136"/>
  <c r="K31" i="136" s="1"/>
  <c r="D23" i="57"/>
  <c r="T14" i="54"/>
  <c r="W14" i="101"/>
  <c r="H25" i="97"/>
  <c r="T25" i="101"/>
  <c r="P25" i="101"/>
  <c r="Q25" i="101" s="1"/>
  <c r="E15" i="125"/>
  <c r="E19" i="125" s="1"/>
  <c r="AC12" i="125"/>
  <c r="L22" i="94"/>
  <c r="N29" i="52"/>
  <c r="N28" i="136"/>
  <c r="L30" i="34"/>
  <c r="K14" i="98"/>
  <c r="D27" i="56"/>
  <c r="D23" i="107"/>
  <c r="C19" i="3"/>
  <c r="J18" i="94"/>
  <c r="D14" i="53"/>
  <c r="L20" i="94"/>
  <c r="U20" i="34"/>
  <c r="T17" i="55"/>
  <c r="L19" i="97"/>
  <c r="N19" i="97" s="1"/>
  <c r="Q19" i="97" s="1"/>
  <c r="W20" i="101"/>
  <c r="D21" i="107"/>
  <c r="C17" i="3"/>
  <c r="E15" i="107"/>
  <c r="J11" i="97"/>
  <c r="D23" i="52"/>
  <c r="D17" i="55"/>
  <c r="Y30" i="101"/>
  <c r="Z30" i="101" s="1"/>
  <c r="Z11" i="101"/>
  <c r="H15" i="97"/>
  <c r="Y21" i="103"/>
  <c r="Z21" i="103" s="1"/>
  <c r="L12" i="96"/>
  <c r="AC20" i="134"/>
  <c r="T20" i="54"/>
  <c r="J13" i="97"/>
  <c r="D11" i="52"/>
  <c r="G29" i="52"/>
  <c r="I29" i="57"/>
  <c r="Z31" i="148"/>
  <c r="E31" i="148" s="1"/>
  <c r="E16" i="107"/>
  <c r="K16" i="107" s="1"/>
  <c r="W15" i="101"/>
  <c r="N15" i="136"/>
  <c r="E26" i="107"/>
  <c r="K26" i="107" s="1"/>
  <c r="E21" i="107"/>
  <c r="Z15" i="101"/>
  <c r="D31" i="43"/>
  <c r="N20" i="136"/>
  <c r="W23" i="4"/>
  <c r="D18" i="136"/>
  <c r="E18" i="136" s="1"/>
  <c r="N17" i="136"/>
  <c r="P12" i="4"/>
  <c r="Q12" i="4" s="1"/>
  <c r="T12" i="4"/>
  <c r="I13" i="98"/>
  <c r="H31" i="107"/>
  <c r="J12" i="94"/>
  <c r="C20" i="106"/>
  <c r="I20" i="106" s="1"/>
  <c r="J21" i="94"/>
  <c r="D21" i="155"/>
  <c r="D19" i="94"/>
  <c r="T23" i="53"/>
  <c r="AC16" i="79"/>
  <c r="E16" i="98"/>
  <c r="E19" i="79"/>
  <c r="E19" i="98" s="1"/>
  <c r="D17" i="136"/>
  <c r="E17" i="136" s="1"/>
  <c r="L19" i="102"/>
  <c r="K19" i="102"/>
  <c r="J13" i="94"/>
  <c r="D23" i="55"/>
  <c r="K14" i="102"/>
  <c r="L14" i="102"/>
  <c r="F19" i="94"/>
  <c r="V19" i="34"/>
  <c r="C18" i="106"/>
  <c r="I18" i="106" s="1"/>
  <c r="D20" i="136"/>
  <c r="E20" i="136" s="1"/>
  <c r="J11" i="94"/>
  <c r="D17" i="94"/>
  <c r="D19" i="155"/>
  <c r="J19" i="155" s="1"/>
  <c r="AC25" i="139"/>
  <c r="S15" i="103"/>
  <c r="D16" i="134"/>
  <c r="J16" i="97"/>
  <c r="AC19" i="148"/>
  <c r="T12" i="55"/>
  <c r="F14" i="97"/>
  <c r="V14" i="49"/>
  <c r="Y14" i="49" s="1"/>
  <c r="H19" i="95"/>
  <c r="L13" i="94"/>
  <c r="U13" i="34"/>
  <c r="T23" i="57"/>
  <c r="Z13" i="4"/>
  <c r="F19" i="95"/>
  <c r="V19" i="47"/>
  <c r="Y19" i="47" s="1"/>
  <c r="V26" i="49"/>
  <c r="Y26" i="49" s="1"/>
  <c r="F26" i="97"/>
  <c r="N26" i="97" s="1"/>
  <c r="D15" i="136"/>
  <c r="E15" i="136" s="1"/>
  <c r="D17" i="140"/>
  <c r="S16" i="105"/>
  <c r="T15" i="54"/>
  <c r="D22" i="140"/>
  <c r="S21" i="105"/>
  <c r="Y27" i="105"/>
  <c r="Z27" i="105" s="1"/>
  <c r="N28" i="140"/>
  <c r="Z19" i="4"/>
  <c r="C29" i="106"/>
  <c r="AC17" i="79"/>
  <c r="AA17" i="79" s="1"/>
  <c r="E17" i="98"/>
  <c r="D25" i="53"/>
  <c r="C10" i="3"/>
  <c r="D14" i="107"/>
  <c r="D29" i="3"/>
  <c r="E25" i="3" s="1"/>
  <c r="T27" i="57"/>
  <c r="S29" i="57"/>
  <c r="T11" i="57"/>
  <c r="H19" i="79"/>
  <c r="G16" i="98"/>
  <c r="N25" i="136"/>
  <c r="Z20" i="101"/>
  <c r="T17" i="56"/>
  <c r="D16" i="53"/>
  <c r="F27" i="97"/>
  <c r="V27" i="49"/>
  <c r="Y27" i="49" s="1"/>
  <c r="D19" i="56"/>
  <c r="D29" i="56" s="1"/>
  <c r="E25" i="56" s="1"/>
  <c r="H30" i="34"/>
  <c r="D16" i="136"/>
  <c r="E16" i="136" s="1"/>
  <c r="T21" i="52"/>
  <c r="D30" i="107"/>
  <c r="C26" i="3"/>
  <c r="D24" i="97"/>
  <c r="T24" i="52"/>
  <c r="P21" i="4"/>
  <c r="Q21" i="4" s="1"/>
  <c r="T21" i="4"/>
  <c r="L23" i="102"/>
  <c r="K23" i="102"/>
  <c r="D19" i="107"/>
  <c r="C15" i="3"/>
  <c r="D21" i="57"/>
  <c r="J14" i="94"/>
  <c r="D10" i="94"/>
  <c r="D30" i="34"/>
  <c r="D12" i="155"/>
  <c r="W17" i="101"/>
  <c r="H15" i="79"/>
  <c r="G12" i="98"/>
  <c r="L12" i="94"/>
  <c r="D14" i="136"/>
  <c r="E14" i="136" s="1"/>
  <c r="T27" i="56"/>
  <c r="AC17" i="147"/>
  <c r="L24" i="94"/>
  <c r="N24" i="94" s="1"/>
  <c r="K24" i="94" s="1"/>
  <c r="Z12" i="101"/>
  <c r="D28" i="56"/>
  <c r="N24" i="136"/>
  <c r="T26" i="56"/>
  <c r="N19" i="136"/>
  <c r="D28" i="55"/>
  <c r="D23" i="94"/>
  <c r="D25" i="155"/>
  <c r="D19" i="57"/>
  <c r="L20" i="102"/>
  <c r="K20" i="102"/>
  <c r="P30" i="47"/>
  <c r="H10" i="95"/>
  <c r="N10" i="95" s="1"/>
  <c r="T22" i="52"/>
  <c r="W28" i="101"/>
  <c r="T13" i="54"/>
  <c r="P20" i="4"/>
  <c r="Q20" i="4" s="1"/>
  <c r="T20" i="4"/>
  <c r="Z13" i="101"/>
  <c r="S29" i="52"/>
  <c r="T11" i="52"/>
  <c r="D29" i="136"/>
  <c r="E29" i="136" s="1"/>
  <c r="D19" i="53"/>
  <c r="T23" i="54"/>
  <c r="S17" i="98"/>
  <c r="D27" i="52"/>
  <c r="T17" i="53"/>
  <c r="F24" i="94"/>
  <c r="V24" i="34"/>
  <c r="Y24" i="34" s="1"/>
  <c r="L24" i="97"/>
  <c r="W27" i="4"/>
  <c r="S31" i="146"/>
  <c r="E31" i="146" s="1"/>
  <c r="J12" i="97"/>
  <c r="V27" i="48"/>
  <c r="Y27" i="48" s="1"/>
  <c r="F27" i="96"/>
  <c r="D17" i="96"/>
  <c r="J26" i="95"/>
  <c r="D16" i="55"/>
  <c r="W16" i="4"/>
  <c r="Y12" i="103"/>
  <c r="Z12" i="103" s="1"/>
  <c r="T27" i="54"/>
  <c r="H24" i="96"/>
  <c r="L25" i="102"/>
  <c r="K25" i="102"/>
  <c r="H15" i="94"/>
  <c r="J17" i="96"/>
  <c r="N17" i="96" s="1"/>
  <c r="K15" i="125"/>
  <c r="H19" i="125" s="1"/>
  <c r="J12" i="96"/>
  <c r="L11" i="97"/>
  <c r="L29" i="56"/>
  <c r="D14" i="55"/>
  <c r="T20" i="52"/>
  <c r="T12" i="101"/>
  <c r="P12" i="101"/>
  <c r="Q12" i="101" s="1"/>
  <c r="N21" i="136"/>
  <c r="Z27" i="4"/>
  <c r="L15" i="94"/>
  <c r="N16" i="136"/>
  <c r="E29" i="107"/>
  <c r="K29" i="107" s="1"/>
  <c r="T19" i="79"/>
  <c r="T21" i="79" s="1"/>
  <c r="O16" i="98"/>
  <c r="D19" i="136"/>
  <c r="E19" i="136" s="1"/>
  <c r="T22" i="4"/>
  <c r="P22" i="4"/>
  <c r="Q22" i="4" s="1"/>
  <c r="T25" i="56"/>
  <c r="T14" i="55"/>
  <c r="H14" i="95"/>
  <c r="N29" i="136"/>
  <c r="H21" i="96"/>
  <c r="N21" i="96" s="1"/>
  <c r="T16" i="54"/>
  <c r="N29" i="53"/>
  <c r="H21" i="97"/>
  <c r="T24" i="4"/>
  <c r="P24" i="4"/>
  <c r="Q24" i="4" s="1"/>
  <c r="D20" i="53"/>
  <c r="Z15" i="79"/>
  <c r="Z21" i="79" s="1"/>
  <c r="S12" i="98"/>
  <c r="S15" i="98" s="1"/>
  <c r="AC12" i="98" s="1"/>
  <c r="E22" i="107"/>
  <c r="F22" i="107" s="1"/>
  <c r="H24" i="94"/>
  <c r="N22" i="136"/>
  <c r="E18" i="107"/>
  <c r="T27" i="55"/>
  <c r="D12" i="57"/>
  <c r="N30" i="34"/>
  <c r="W26" i="101"/>
  <c r="W25" i="4"/>
  <c r="D13" i="57"/>
  <c r="F11" i="94"/>
  <c r="V11" i="34"/>
  <c r="Y11" i="34" s="1"/>
  <c r="D26" i="95"/>
  <c r="Z21" i="4"/>
  <c r="W24" i="101"/>
  <c r="Z19" i="101"/>
  <c r="D29" i="107"/>
  <c r="C25" i="3"/>
  <c r="E20" i="107"/>
  <c r="T28" i="52"/>
  <c r="E30" i="107"/>
  <c r="Z14" i="4"/>
  <c r="L14" i="97"/>
  <c r="D12" i="55"/>
  <c r="Z17" i="101"/>
  <c r="D22" i="94"/>
  <c r="D24" i="155"/>
  <c r="H27" i="96"/>
  <c r="T25" i="53"/>
  <c r="D28" i="54"/>
  <c r="N29" i="56"/>
  <c r="D18" i="53"/>
  <c r="D14" i="148"/>
  <c r="K14" i="148" s="1"/>
  <c r="F18" i="139"/>
  <c r="N21" i="108"/>
  <c r="G21" i="108" s="1"/>
  <c r="AC24" i="145"/>
  <c r="AC18" i="144"/>
  <c r="AC27" i="143"/>
  <c r="AC27" i="144"/>
  <c r="AC25" i="147"/>
  <c r="H28" i="137"/>
  <c r="F29" i="139"/>
  <c r="AC14" i="144"/>
  <c r="C23" i="106"/>
  <c r="I23" i="106" s="1"/>
  <c r="C17" i="106"/>
  <c r="I17" i="106" s="1"/>
  <c r="R22" i="10"/>
  <c r="U23" i="34"/>
  <c r="U18" i="34"/>
  <c r="H12" i="134"/>
  <c r="H14" i="134"/>
  <c r="X10" i="10"/>
  <c r="I19" i="84"/>
  <c r="AC26" i="145"/>
  <c r="H17" i="137"/>
  <c r="N21" i="141"/>
  <c r="G21" i="141" s="1"/>
  <c r="X19" i="10"/>
  <c r="F19" i="137"/>
  <c r="H19" i="137"/>
  <c r="H25" i="137"/>
  <c r="I22" i="84"/>
  <c r="G21" i="152"/>
  <c r="W17" i="152" s="1"/>
  <c r="AA14" i="68"/>
  <c r="F16" i="139"/>
  <c r="AC16" i="144"/>
  <c r="H16" i="139"/>
  <c r="H19" i="139"/>
  <c r="AC19" i="142"/>
  <c r="F19" i="134"/>
  <c r="U19" i="10"/>
  <c r="J29" i="51"/>
  <c r="Q21" i="152"/>
  <c r="AB17" i="152" s="1"/>
  <c r="AC20" i="145"/>
  <c r="F25" i="137"/>
  <c r="U27" i="10"/>
  <c r="U13" i="10"/>
  <c r="R25" i="10"/>
  <c r="U14" i="10"/>
  <c r="U24" i="10"/>
  <c r="H18" i="134"/>
  <c r="O29" i="54"/>
  <c r="F27" i="139"/>
  <c r="U23" i="10"/>
  <c r="H13" i="134"/>
  <c r="AC15" i="144"/>
  <c r="H21" i="134"/>
  <c r="C28" i="106"/>
  <c r="I28" i="106" s="1"/>
  <c r="F26" i="134"/>
  <c r="H25" i="139"/>
  <c r="I30" i="84"/>
  <c r="H26" i="134"/>
  <c r="T29" i="50"/>
  <c r="U15" i="10"/>
  <c r="R20" i="10"/>
  <c r="H29" i="134"/>
  <c r="U21" i="10"/>
  <c r="H15" i="134"/>
  <c r="G31" i="144"/>
  <c r="I20" i="84"/>
  <c r="V31" i="139"/>
  <c r="X15" i="10"/>
  <c r="H26" i="137"/>
  <c r="AC18" i="145"/>
  <c r="F17" i="139"/>
  <c r="N23" i="95"/>
  <c r="U20" i="10"/>
  <c r="X23" i="10"/>
  <c r="U25" i="10"/>
  <c r="F29" i="134"/>
  <c r="AC24" i="146"/>
  <c r="AC12" i="147"/>
  <c r="R21" i="10"/>
  <c r="C24" i="106"/>
  <c r="D13" i="147"/>
  <c r="F13" i="147" s="1"/>
  <c r="Q31" i="145"/>
  <c r="H27" i="139"/>
  <c r="P30" i="100"/>
  <c r="Q30" i="100" s="1"/>
  <c r="Q11" i="100"/>
  <c r="N10" i="141"/>
  <c r="F29" i="141"/>
  <c r="F30" i="141"/>
  <c r="P28" i="105"/>
  <c r="Q28" i="105" s="1"/>
  <c r="R12" i="10"/>
  <c r="X12" i="10"/>
  <c r="C15" i="106"/>
  <c r="T22" i="105"/>
  <c r="AA13" i="68"/>
  <c r="AC19" i="145"/>
  <c r="D27" i="148"/>
  <c r="K27" i="148" s="1"/>
  <c r="U10" i="34"/>
  <c r="F14" i="155"/>
  <c r="G14" i="155" s="1"/>
  <c r="J14" i="155"/>
  <c r="D28" i="148"/>
  <c r="K28" i="148" s="1"/>
  <c r="D24" i="143"/>
  <c r="K24" i="143" s="1"/>
  <c r="T24" i="105"/>
  <c r="P24" i="105"/>
  <c r="Q24" i="105" s="1"/>
  <c r="J16" i="155"/>
  <c r="F16" i="155"/>
  <c r="G16" i="155" s="1"/>
  <c r="P21" i="103"/>
  <c r="Q21" i="103" s="1"/>
  <c r="T21" i="103"/>
  <c r="K14" i="107"/>
  <c r="I14" i="107" s="1"/>
  <c r="AC14" i="142"/>
  <c r="G31" i="145"/>
  <c r="AC21" i="147"/>
  <c r="AC24" i="142"/>
  <c r="D13" i="144"/>
  <c r="E26" i="140"/>
  <c r="D21" i="145"/>
  <c r="D17" i="145"/>
  <c r="AC22" i="148"/>
  <c r="U16" i="10"/>
  <c r="N10" i="108"/>
  <c r="M10" i="108" s="1"/>
  <c r="F30" i="108"/>
  <c r="F29" i="108"/>
  <c r="U12" i="10"/>
  <c r="D22" i="142"/>
  <c r="H22" i="142" s="1"/>
  <c r="AC21" i="148"/>
  <c r="D25" i="148"/>
  <c r="H25" i="148" s="1"/>
  <c r="D19" i="147"/>
  <c r="K19" i="147" s="1"/>
  <c r="N16" i="141"/>
  <c r="K16" i="141" s="1"/>
  <c r="H18" i="139"/>
  <c r="D21" i="147"/>
  <c r="N23" i="141"/>
  <c r="I23" i="141" s="1"/>
  <c r="E25" i="140"/>
  <c r="J20" i="155"/>
  <c r="F21" i="155"/>
  <c r="G21" i="155" s="1"/>
  <c r="J21" i="155"/>
  <c r="T17" i="104"/>
  <c r="K15" i="107"/>
  <c r="L15" i="107" s="1"/>
  <c r="D28" i="147"/>
  <c r="H28" i="147" s="1"/>
  <c r="E27" i="140"/>
  <c r="AC22" i="142"/>
  <c r="T27" i="105"/>
  <c r="AA20" i="68"/>
  <c r="D20" i="148"/>
  <c r="C16" i="106"/>
  <c r="R13" i="10"/>
  <c r="X13" i="10"/>
  <c r="F26" i="155"/>
  <c r="G26" i="155" s="1"/>
  <c r="AC27" i="148"/>
  <c r="D20" i="145"/>
  <c r="F20" i="145" s="1"/>
  <c r="G31" i="142"/>
  <c r="D13" i="143"/>
  <c r="F13" i="143" s="1"/>
  <c r="N16" i="108"/>
  <c r="K16" i="108" s="1"/>
  <c r="X21" i="10"/>
  <c r="E15" i="98"/>
  <c r="V14" i="98" s="1"/>
  <c r="N27" i="141"/>
  <c r="I27" i="141" s="1"/>
  <c r="Q11" i="101"/>
  <c r="Q31" i="148"/>
  <c r="V31" i="148" s="1"/>
  <c r="C19" i="106"/>
  <c r="Y13" i="34"/>
  <c r="N20" i="108"/>
  <c r="K20" i="108" s="1"/>
  <c r="AC21" i="143"/>
  <c r="D26" i="142"/>
  <c r="F26" i="142" s="1"/>
  <c r="D29" i="146"/>
  <c r="K29" i="146" s="1"/>
  <c r="AC23" i="147"/>
  <c r="T12" i="103"/>
  <c r="T26" i="105"/>
  <c r="F19" i="155"/>
  <c r="G19" i="155" s="1"/>
  <c r="D16" i="143"/>
  <c r="F27" i="155"/>
  <c r="G27" i="155" s="1"/>
  <c r="N13" i="108"/>
  <c r="M13" i="108" s="1"/>
  <c r="L30" i="108"/>
  <c r="L29" i="108"/>
  <c r="I21" i="108"/>
  <c r="D15" i="142"/>
  <c r="AC20" i="147"/>
  <c r="AC26" i="143"/>
  <c r="G19" i="98"/>
  <c r="W18" i="98" s="1"/>
  <c r="AC16" i="142"/>
  <c r="D14" i="143"/>
  <c r="H14" i="143" s="1"/>
  <c r="AC21" i="68"/>
  <c r="F21" i="68" s="1"/>
  <c r="N18" i="96"/>
  <c r="Q18" i="96" s="1"/>
  <c r="AA18" i="68"/>
  <c r="D24" i="145"/>
  <c r="K24" i="145" s="1"/>
  <c r="M21" i="108"/>
  <c r="AA12" i="79"/>
  <c r="AC29" i="148"/>
  <c r="AA17" i="68"/>
  <c r="N27" i="108"/>
  <c r="I27" i="108" s="1"/>
  <c r="F15" i="137"/>
  <c r="Y12" i="34"/>
  <c r="H22" i="134"/>
  <c r="D27" i="147"/>
  <c r="H27" i="147" s="1"/>
  <c r="K25" i="107"/>
  <c r="F25" i="107"/>
  <c r="D27" i="145"/>
  <c r="AC16" i="147"/>
  <c r="Y16" i="34"/>
  <c r="U16" i="34"/>
  <c r="I16" i="84"/>
  <c r="D28" i="145"/>
  <c r="D15" i="143"/>
  <c r="K15" i="143" s="1"/>
  <c r="O16" i="92"/>
  <c r="AA12" i="92" s="1"/>
  <c r="AC28" i="145"/>
  <c r="E21" i="92"/>
  <c r="V20" i="92" s="1"/>
  <c r="T13" i="104"/>
  <c r="D12" i="145"/>
  <c r="K12" i="145" s="1"/>
  <c r="AC21" i="144"/>
  <c r="D20" i="143"/>
  <c r="AC24" i="144"/>
  <c r="P11" i="111"/>
  <c r="D11" i="111"/>
  <c r="D16" i="144"/>
  <c r="H16" i="144" s="1"/>
  <c r="N13" i="141"/>
  <c r="K13" i="141" s="1"/>
  <c r="O31" i="139"/>
  <c r="G31" i="139"/>
  <c r="T15" i="105"/>
  <c r="P15" i="105"/>
  <c r="Q15" i="105" s="1"/>
  <c r="J29" i="55"/>
  <c r="F29" i="137"/>
  <c r="N16" i="94"/>
  <c r="Q16" i="94" s="1"/>
  <c r="E13" i="140"/>
  <c r="T21" i="104"/>
  <c r="F12" i="155"/>
  <c r="J12" i="155"/>
  <c r="H31" i="136"/>
  <c r="N23" i="96"/>
  <c r="Q23" i="96" s="1"/>
  <c r="H26" i="139"/>
  <c r="H25" i="134"/>
  <c r="E21" i="152"/>
  <c r="V19" i="152" s="1"/>
  <c r="J31" i="142"/>
  <c r="D12" i="142"/>
  <c r="Q31" i="143"/>
  <c r="T31" i="143" s="1"/>
  <c r="N20" i="96"/>
  <c r="Q20" i="96" s="1"/>
  <c r="T11" i="104"/>
  <c r="T17" i="105"/>
  <c r="P17" i="105"/>
  <c r="Q17" i="105" s="1"/>
  <c r="D19" i="142"/>
  <c r="F19" i="142" s="1"/>
  <c r="AC25" i="145"/>
  <c r="E16" i="140"/>
  <c r="E21" i="140"/>
  <c r="D25" i="145"/>
  <c r="K25" i="145" s="1"/>
  <c r="M19" i="98"/>
  <c r="Z17" i="98" s="1"/>
  <c r="K23" i="107"/>
  <c r="L23" i="107" s="1"/>
  <c r="F23" i="107"/>
  <c r="O19" i="125"/>
  <c r="D18" i="147"/>
  <c r="K18" i="147" s="1"/>
  <c r="AC27" i="145"/>
  <c r="T23" i="68"/>
  <c r="D18" i="148"/>
  <c r="T14" i="104"/>
  <c r="P14" i="104"/>
  <c r="Q14" i="104" s="1"/>
  <c r="Q23" i="68"/>
  <c r="AC14" i="147"/>
  <c r="F22" i="139"/>
  <c r="E20" i="140"/>
  <c r="F21" i="139"/>
  <c r="D28" i="142"/>
  <c r="F28" i="142" s="1"/>
  <c r="AC25" i="148"/>
  <c r="D31" i="138"/>
  <c r="E31" i="138" s="1"/>
  <c r="H31" i="138"/>
  <c r="N12" i="97"/>
  <c r="Q12" i="97" s="1"/>
  <c r="G21" i="92"/>
  <c r="W17" i="92" s="1"/>
  <c r="AC23" i="148"/>
  <c r="D19" i="144"/>
  <c r="F19" i="144" s="1"/>
  <c r="H23" i="68"/>
  <c r="T13" i="105"/>
  <c r="P13" i="105"/>
  <c r="Q13" i="105" s="1"/>
  <c r="W21" i="79"/>
  <c r="AA31" i="139"/>
  <c r="I21" i="84"/>
  <c r="P12" i="105"/>
  <c r="Q12" i="105" s="1"/>
  <c r="T12" i="105"/>
  <c r="M21" i="152"/>
  <c r="Z19" i="152" s="1"/>
  <c r="AA31" i="134"/>
  <c r="AC14" i="143"/>
  <c r="X31" i="143"/>
  <c r="AA31" i="143" s="1"/>
  <c r="AC12" i="143"/>
  <c r="E24" i="140"/>
  <c r="M15" i="98"/>
  <c r="Z13" i="98" s="1"/>
  <c r="D20" i="142"/>
  <c r="H20" i="142" s="1"/>
  <c r="AC26" i="142"/>
  <c r="I29" i="106"/>
  <c r="H21" i="139"/>
  <c r="N18" i="97"/>
  <c r="Q18" i="97" s="1"/>
  <c r="N24" i="141"/>
  <c r="I24" i="141" s="1"/>
  <c r="AC18" i="142"/>
  <c r="AC13" i="148"/>
  <c r="F21" i="107"/>
  <c r="K21" i="107"/>
  <c r="L21" i="107" s="1"/>
  <c r="I15" i="98"/>
  <c r="X12" i="98" s="1"/>
  <c r="D30" i="97"/>
  <c r="G16" i="152"/>
  <c r="G23" i="152" s="1"/>
  <c r="F31" i="107"/>
  <c r="K31" i="107"/>
  <c r="L31" i="107" s="1"/>
  <c r="G31" i="148"/>
  <c r="P20" i="105"/>
  <c r="Q20" i="105" s="1"/>
  <c r="T20" i="105"/>
  <c r="K22" i="107"/>
  <c r="L22" i="107" s="1"/>
  <c r="F28" i="107"/>
  <c r="K28" i="107"/>
  <c r="L28" i="107" s="1"/>
  <c r="AC17" i="148"/>
  <c r="D13" i="142"/>
  <c r="M21" i="92"/>
  <c r="Z20" i="92" s="1"/>
  <c r="AC18" i="143"/>
  <c r="K30" i="107"/>
  <c r="D28" i="143"/>
  <c r="H28" i="143" s="1"/>
  <c r="T14" i="103"/>
  <c r="P14" i="103"/>
  <c r="Q14" i="103" s="1"/>
  <c r="Q19" i="98"/>
  <c r="AB18" i="98" s="1"/>
  <c r="T28" i="104"/>
  <c r="P28" i="104"/>
  <c r="Q28" i="104" s="1"/>
  <c r="AC16" i="68"/>
  <c r="AA16" i="68" s="1"/>
  <c r="AA12" i="68"/>
  <c r="I21" i="152"/>
  <c r="X19" i="152" s="1"/>
  <c r="Z11" i="103"/>
  <c r="Y30" i="103"/>
  <c r="Z30" i="103" s="1"/>
  <c r="AC17" i="143"/>
  <c r="J18" i="155"/>
  <c r="AC20" i="143"/>
  <c r="D26" i="148"/>
  <c r="K26" i="148" s="1"/>
  <c r="D21" i="143"/>
  <c r="K21" i="143" s="1"/>
  <c r="F22" i="155"/>
  <c r="G22" i="155" s="1"/>
  <c r="J22" i="155"/>
  <c r="AC19" i="147"/>
  <c r="G16" i="92"/>
  <c r="W12" i="92" s="1"/>
  <c r="K19" i="107"/>
  <c r="L19" i="107" s="1"/>
  <c r="F19" i="107"/>
  <c r="D16" i="148"/>
  <c r="F16" i="148" s="1"/>
  <c r="Q15" i="98"/>
  <c r="N20" i="95"/>
  <c r="Q20" i="95" s="1"/>
  <c r="H31" i="140"/>
  <c r="D31" i="140"/>
  <c r="E31" i="140" s="1"/>
  <c r="N26" i="96"/>
  <c r="Q26" i="96" s="1"/>
  <c r="U19" i="34"/>
  <c r="AC23" i="144"/>
  <c r="M16" i="92"/>
  <c r="Z13" i="92" s="1"/>
  <c r="T27" i="104"/>
  <c r="P27" i="104"/>
  <c r="Q27" i="104" s="1"/>
  <c r="D23" i="144"/>
  <c r="F23" i="144" s="1"/>
  <c r="N12" i="96"/>
  <c r="Q12" i="96" s="1"/>
  <c r="I19" i="125"/>
  <c r="U26" i="10"/>
  <c r="D21" i="112"/>
  <c r="P21" i="112"/>
  <c r="D21" i="142"/>
  <c r="H21" i="142" s="1"/>
  <c r="H13" i="147"/>
  <c r="D29" i="143"/>
  <c r="F24" i="107"/>
  <c r="K24" i="107"/>
  <c r="L24" i="107" s="1"/>
  <c r="D22" i="148"/>
  <c r="K22" i="148" s="1"/>
  <c r="D25" i="147"/>
  <c r="K25" i="147" s="1"/>
  <c r="F19" i="125"/>
  <c r="D24" i="147"/>
  <c r="P11" i="105"/>
  <c r="T11" i="105"/>
  <c r="W19" i="152"/>
  <c r="Y25" i="34"/>
  <c r="U25" i="34"/>
  <c r="T12" i="104"/>
  <c r="P12" i="104"/>
  <c r="Q12" i="104" s="1"/>
  <c r="D22" i="147"/>
  <c r="N19" i="94"/>
  <c r="Q19" i="94" s="1"/>
  <c r="T31" i="145"/>
  <c r="Y10" i="47"/>
  <c r="F14" i="139"/>
  <c r="I28" i="84"/>
  <c r="AC20" i="142"/>
  <c r="W11" i="103"/>
  <c r="V30" i="103"/>
  <c r="W30" i="103" s="1"/>
  <c r="P23" i="112"/>
  <c r="D23" i="112"/>
  <c r="F22" i="134"/>
  <c r="AA13" i="79"/>
  <c r="H23" i="139"/>
  <c r="F24" i="155"/>
  <c r="G24" i="155" s="1"/>
  <c r="J24" i="155"/>
  <c r="F18" i="134"/>
  <c r="E27" i="3"/>
  <c r="F19" i="139"/>
  <c r="P24" i="109"/>
  <c r="D24" i="109"/>
  <c r="P25" i="103"/>
  <c r="Q25" i="103" s="1"/>
  <c r="T25" i="103"/>
  <c r="N22" i="108"/>
  <c r="K22" i="108" s="1"/>
  <c r="P17" i="111"/>
  <c r="D17" i="111"/>
  <c r="AC28" i="143"/>
  <c r="E31" i="139"/>
  <c r="M31" i="139"/>
  <c r="D14" i="145"/>
  <c r="K21" i="108"/>
  <c r="N14" i="95"/>
  <c r="I14" i="95" s="1"/>
  <c r="N19" i="141"/>
  <c r="K19" i="141" s="1"/>
  <c r="P15" i="103"/>
  <c r="Q15" i="103" s="1"/>
  <c r="T15" i="103"/>
  <c r="P16" i="104"/>
  <c r="Q16" i="104" s="1"/>
  <c r="T16" i="104"/>
  <c r="J13" i="155"/>
  <c r="F13" i="155"/>
  <c r="G13" i="155" s="1"/>
  <c r="N19" i="95"/>
  <c r="Q19" i="95" s="1"/>
  <c r="D29" i="144"/>
  <c r="D25" i="112"/>
  <c r="D21" i="146"/>
  <c r="F21" i="146" s="1"/>
  <c r="P25" i="111"/>
  <c r="D25" i="111"/>
  <c r="D12" i="109"/>
  <c r="E13" i="3"/>
  <c r="F14" i="134"/>
  <c r="D26" i="145"/>
  <c r="P14" i="110"/>
  <c r="D14" i="110"/>
  <c r="D26" i="144"/>
  <c r="C30" i="45"/>
  <c r="D25" i="45" s="1"/>
  <c r="D19" i="145"/>
  <c r="D19" i="143"/>
  <c r="F19" i="143" s="1"/>
  <c r="D13" i="109"/>
  <c r="H15" i="142"/>
  <c r="D22" i="112"/>
  <c r="D25" i="146"/>
  <c r="H25" i="146" s="1"/>
  <c r="E15" i="3"/>
  <c r="D19" i="112"/>
  <c r="T24" i="104"/>
  <c r="P24" i="104"/>
  <c r="Q24" i="104" s="1"/>
  <c r="T15" i="104"/>
  <c r="P15" i="104"/>
  <c r="Q15" i="104" s="1"/>
  <c r="D15" i="145"/>
  <c r="F15" i="145" s="1"/>
  <c r="D13" i="145"/>
  <c r="K13" i="145" s="1"/>
  <c r="D21" i="144"/>
  <c r="K21" i="144" s="1"/>
  <c r="E31" i="143"/>
  <c r="P22" i="111"/>
  <c r="D22" i="111"/>
  <c r="I21" i="92"/>
  <c r="X18" i="92" s="1"/>
  <c r="D26" i="143"/>
  <c r="F28" i="139"/>
  <c r="H23" i="134"/>
  <c r="P12" i="110"/>
  <c r="D12" i="110"/>
  <c r="M31" i="137"/>
  <c r="D15" i="147"/>
  <c r="F15" i="147" s="1"/>
  <c r="T16" i="105"/>
  <c r="J30" i="141"/>
  <c r="J29" i="141"/>
  <c r="K10" i="141"/>
  <c r="N19" i="125"/>
  <c r="D25" i="144"/>
  <c r="U24" i="34"/>
  <c r="D18" i="142"/>
  <c r="F26" i="139"/>
  <c r="D27" i="143"/>
  <c r="J29" i="54"/>
  <c r="Y22" i="34"/>
  <c r="D19" i="146"/>
  <c r="K19" i="146" s="1"/>
  <c r="P20" i="109"/>
  <c r="D20" i="109"/>
  <c r="P10" i="110"/>
  <c r="D10" i="110"/>
  <c r="D23" i="111"/>
  <c r="C27" i="106"/>
  <c r="X31" i="146"/>
  <c r="AA31" i="146" s="1"/>
  <c r="P17" i="109"/>
  <c r="D17" i="109"/>
  <c r="D16" i="109"/>
  <c r="D13" i="111"/>
  <c r="K21" i="79"/>
  <c r="Q31" i="147"/>
  <c r="V31" i="147" s="1"/>
  <c r="P18" i="105"/>
  <c r="Q18" i="105" s="1"/>
  <c r="T18" i="105"/>
  <c r="E23" i="140"/>
  <c r="U18" i="10"/>
  <c r="J31" i="143"/>
  <c r="M31" i="143" s="1"/>
  <c r="D12" i="143"/>
  <c r="H12" i="143" s="1"/>
  <c r="E19" i="3"/>
  <c r="O21" i="92"/>
  <c r="AA19" i="92" s="1"/>
  <c r="D11" i="110"/>
  <c r="N11" i="108"/>
  <c r="M11" i="108" s="1"/>
  <c r="H17" i="134"/>
  <c r="P26" i="103"/>
  <c r="Q26" i="103" s="1"/>
  <c r="T26" i="103"/>
  <c r="D17" i="110"/>
  <c r="K31" i="43"/>
  <c r="L31" i="43"/>
  <c r="D13" i="148"/>
  <c r="K13" i="148" s="1"/>
  <c r="Q21" i="92"/>
  <c r="AB20" i="92" s="1"/>
  <c r="D12" i="111"/>
  <c r="O31" i="134"/>
  <c r="G31" i="134"/>
  <c r="AC29" i="143"/>
  <c r="R11" i="10"/>
  <c r="Y14" i="34"/>
  <c r="P23" i="103"/>
  <c r="Q23" i="103" s="1"/>
  <c r="T23" i="103"/>
  <c r="X31" i="144"/>
  <c r="AA31" i="144" s="1"/>
  <c r="N21" i="79"/>
  <c r="D31" i="139"/>
  <c r="Y31" i="139" s="1"/>
  <c r="X31" i="142"/>
  <c r="AC31" i="142" s="1"/>
  <c r="D26" i="110"/>
  <c r="Y20" i="34"/>
  <c r="P24" i="112"/>
  <c r="D24" i="112"/>
  <c r="R17" i="10"/>
  <c r="P20" i="111"/>
  <c r="D20" i="111"/>
  <c r="P13" i="103"/>
  <c r="Q13" i="103" s="1"/>
  <c r="T13" i="103"/>
  <c r="D29" i="147"/>
  <c r="K29" i="147" s="1"/>
  <c r="F26" i="137"/>
  <c r="E31" i="145"/>
  <c r="S21" i="152"/>
  <c r="AC18" i="152" s="1"/>
  <c r="J31" i="36"/>
  <c r="K31" i="36"/>
  <c r="K18" i="107"/>
  <c r="L18" i="107" s="1"/>
  <c r="F18" i="107"/>
  <c r="T29" i="57"/>
  <c r="N18" i="141"/>
  <c r="K18" i="141" s="1"/>
  <c r="J25" i="155"/>
  <c r="F25" i="155"/>
  <c r="G25" i="155" s="1"/>
  <c r="D17" i="148"/>
  <c r="O21" i="152"/>
  <c r="N11" i="141"/>
  <c r="I11" i="141" s="1"/>
  <c r="D25" i="143"/>
  <c r="R23" i="10"/>
  <c r="P19" i="111"/>
  <c r="D19" i="111"/>
  <c r="D26" i="147"/>
  <c r="H26" i="147" s="1"/>
  <c r="AB18" i="152"/>
  <c r="T21" i="105"/>
  <c r="H13" i="143"/>
  <c r="J30" i="108"/>
  <c r="J29" i="108"/>
  <c r="K10" i="108"/>
  <c r="AC26" i="147"/>
  <c r="AC31" i="134"/>
  <c r="N14" i="94"/>
  <c r="Q14" i="94" s="1"/>
  <c r="N17" i="141"/>
  <c r="I17" i="141" s="1"/>
  <c r="K15" i="98"/>
  <c r="P10" i="111"/>
  <c r="D10" i="111"/>
  <c r="D24" i="142"/>
  <c r="H24" i="142" s="1"/>
  <c r="N15" i="96"/>
  <c r="Q15" i="96" s="1"/>
  <c r="D13" i="110"/>
  <c r="N20" i="94"/>
  <c r="G20" i="94" s="1"/>
  <c r="N23" i="94"/>
  <c r="P24" i="110"/>
  <c r="D24" i="110"/>
  <c r="P18" i="112"/>
  <c r="D18" i="112"/>
  <c r="P26" i="109"/>
  <c r="D26" i="109"/>
  <c r="D15" i="112"/>
  <c r="D28" i="146"/>
  <c r="H28" i="146" s="1"/>
  <c r="P11" i="112"/>
  <c r="D11" i="112"/>
  <c r="O29" i="51"/>
  <c r="P18" i="104"/>
  <c r="Q18" i="104" s="1"/>
  <c r="T18" i="104"/>
  <c r="D22" i="144"/>
  <c r="R10" i="10"/>
  <c r="H29" i="10"/>
  <c r="I29" i="10" s="1"/>
  <c r="S21" i="92"/>
  <c r="AC20" i="92" s="1"/>
  <c r="Y18" i="34"/>
  <c r="F25" i="134"/>
  <c r="N24" i="108"/>
  <c r="I24" i="108" s="1"/>
  <c r="D20" i="144"/>
  <c r="D18" i="143"/>
  <c r="F18" i="143" s="1"/>
  <c r="N18" i="108"/>
  <c r="M18" i="108" s="1"/>
  <c r="F13" i="134"/>
  <c r="H13" i="144"/>
  <c r="C30" i="106"/>
  <c r="K16" i="152"/>
  <c r="Y13" i="152" s="1"/>
  <c r="N15" i="95"/>
  <c r="Q15" i="95" s="1"/>
  <c r="D23" i="143"/>
  <c r="D21" i="148"/>
  <c r="H21" i="148" s="1"/>
  <c r="U11" i="10"/>
  <c r="C13" i="106"/>
  <c r="S16" i="152"/>
  <c r="AC12" i="152" s="1"/>
  <c r="H29" i="141"/>
  <c r="H30" i="141"/>
  <c r="I10" i="141"/>
  <c r="Y10" i="49"/>
  <c r="V30" i="49"/>
  <c r="U30" i="49" s="1"/>
  <c r="N15" i="108"/>
  <c r="M15" i="108" s="1"/>
  <c r="H32" i="107"/>
  <c r="D18" i="144"/>
  <c r="E22" i="140"/>
  <c r="D29" i="54"/>
  <c r="E29" i="54" s="1"/>
  <c r="N20" i="97"/>
  <c r="Q20" i="97" s="1"/>
  <c r="C25" i="106"/>
  <c r="W11" i="105"/>
  <c r="T28" i="103"/>
  <c r="P28" i="103"/>
  <c r="Q28" i="103" s="1"/>
  <c r="X31" i="148"/>
  <c r="D26" i="111"/>
  <c r="H28" i="139"/>
  <c r="AC24" i="143"/>
  <c r="U17" i="10"/>
  <c r="D23" i="146"/>
  <c r="AA19" i="68"/>
  <c r="P21" i="110"/>
  <c r="D21" i="110"/>
  <c r="P12" i="112"/>
  <c r="D12" i="112"/>
  <c r="D25" i="142"/>
  <c r="D31" i="134"/>
  <c r="Y31" i="134" s="1"/>
  <c r="P25" i="109"/>
  <c r="D25" i="109"/>
  <c r="D13" i="146"/>
  <c r="K13" i="146" s="1"/>
  <c r="D18" i="110"/>
  <c r="P14" i="111"/>
  <c r="D14" i="111"/>
  <c r="M23" i="96"/>
  <c r="N24" i="96"/>
  <c r="Q24" i="96" s="1"/>
  <c r="D18" i="146"/>
  <c r="K18" i="146" s="1"/>
  <c r="D24" i="111"/>
  <c r="N13" i="95"/>
  <c r="Q13" i="95" s="1"/>
  <c r="D13" i="112"/>
  <c r="V18" i="92"/>
  <c r="U17" i="34"/>
  <c r="Y17" i="34"/>
  <c r="U10" i="10"/>
  <c r="T29" i="10"/>
  <c r="I25" i="107"/>
  <c r="P18" i="103"/>
  <c r="Q18" i="103" s="1"/>
  <c r="T18" i="103"/>
  <c r="E29" i="140"/>
  <c r="C26" i="106"/>
  <c r="N12" i="108"/>
  <c r="K12" i="108" s="1"/>
  <c r="N26" i="141"/>
  <c r="I26" i="141" s="1"/>
  <c r="T17" i="103"/>
  <c r="P17" i="103"/>
  <c r="Q17" i="103" s="1"/>
  <c r="N27" i="96"/>
  <c r="Q27" i="96" s="1"/>
  <c r="X22" i="10"/>
  <c r="Y30" i="104"/>
  <c r="Z30" i="104" s="1"/>
  <c r="F15" i="134"/>
  <c r="J15" i="155"/>
  <c r="F15" i="155"/>
  <c r="G15" i="155" s="1"/>
  <c r="N14" i="108"/>
  <c r="M14" i="108" s="1"/>
  <c r="T30" i="4"/>
  <c r="K16" i="92"/>
  <c r="Y14" i="92" s="1"/>
  <c r="AC17" i="145"/>
  <c r="N25" i="97"/>
  <c r="G25" i="97" s="1"/>
  <c r="P21" i="109"/>
  <c r="C21" i="106"/>
  <c r="D17" i="143"/>
  <c r="H17" i="143" s="1"/>
  <c r="H30" i="108"/>
  <c r="H29" i="108"/>
  <c r="I10" i="108"/>
  <c r="F13" i="139"/>
  <c r="N15" i="141"/>
  <c r="K15" i="141" s="1"/>
  <c r="F21" i="137"/>
  <c r="N19" i="96"/>
  <c r="Q19" i="96" s="1"/>
  <c r="J30" i="96"/>
  <c r="R18" i="10"/>
  <c r="F14" i="137"/>
  <c r="O19" i="98"/>
  <c r="AA17" i="98" s="1"/>
  <c r="H20" i="137"/>
  <c r="H20" i="134"/>
  <c r="U15" i="34"/>
  <c r="N17" i="108"/>
  <c r="I17" i="108" s="1"/>
  <c r="D15" i="109"/>
  <c r="D15" i="146"/>
  <c r="F15" i="146" s="1"/>
  <c r="J31" i="146"/>
  <c r="O31" i="146" s="1"/>
  <c r="D12" i="146"/>
  <c r="Q31" i="146"/>
  <c r="V31" i="146" s="1"/>
  <c r="P14" i="112"/>
  <c r="D14" i="112"/>
  <c r="H29" i="137"/>
  <c r="D16" i="146"/>
  <c r="P18" i="111"/>
  <c r="D18" i="111"/>
  <c r="D23" i="109"/>
  <c r="T11" i="103"/>
  <c r="P11" i="103"/>
  <c r="S30" i="103"/>
  <c r="T30" i="103" s="1"/>
  <c r="P25" i="110"/>
  <c r="D25" i="110"/>
  <c r="P24" i="111"/>
  <c r="N17" i="95"/>
  <c r="Q17" i="95" s="1"/>
  <c r="W18" i="152"/>
  <c r="N23" i="108"/>
  <c r="K23" i="108" s="1"/>
  <c r="N12" i="141"/>
  <c r="K12" i="141" s="1"/>
  <c r="N26" i="108"/>
  <c r="I26" i="108" s="1"/>
  <c r="O16" i="68"/>
  <c r="N13" i="94"/>
  <c r="Q13" i="94" s="1"/>
  <c r="N15" i="97"/>
  <c r="Q15" i="97" s="1"/>
  <c r="P26" i="112"/>
  <c r="D26" i="112"/>
  <c r="N27" i="95"/>
  <c r="Q27" i="95" s="1"/>
  <c r="F21" i="142"/>
  <c r="X14" i="10"/>
  <c r="M20" i="96"/>
  <c r="Z23" i="68"/>
  <c r="P18" i="109"/>
  <c r="D18" i="109"/>
  <c r="AC13" i="146"/>
  <c r="AC12" i="145"/>
  <c r="X31" i="145"/>
  <c r="F30" i="97"/>
  <c r="N10" i="97"/>
  <c r="Q10" i="97" s="1"/>
  <c r="I23" i="95"/>
  <c r="P9" i="111"/>
  <c r="D9" i="111"/>
  <c r="C27" i="111"/>
  <c r="N25" i="96"/>
  <c r="Q25" i="96" s="1"/>
  <c r="D20" i="147"/>
  <c r="F20" i="147" s="1"/>
  <c r="H20" i="139"/>
  <c r="D14" i="144"/>
  <c r="F14" i="144" s="1"/>
  <c r="E17" i="3"/>
  <c r="T27" i="103"/>
  <c r="P27" i="103"/>
  <c r="Q27" i="103" s="1"/>
  <c r="N22" i="97"/>
  <c r="Q22" i="97" s="1"/>
  <c r="N21" i="94"/>
  <c r="Q21" i="94" s="1"/>
  <c r="C22" i="106"/>
  <c r="Q31" i="144"/>
  <c r="T31" i="144" s="1"/>
  <c r="D15" i="110"/>
  <c r="AC20" i="146"/>
  <c r="H28" i="148"/>
  <c r="N16" i="97"/>
  <c r="Q16" i="97" s="1"/>
  <c r="D14" i="142"/>
  <c r="D24" i="144"/>
  <c r="K24" i="144" s="1"/>
  <c r="D29" i="51"/>
  <c r="E29" i="51" s="1"/>
  <c r="H28" i="142"/>
  <c r="N11" i="97"/>
  <c r="Q11" i="97" s="1"/>
  <c r="P23" i="110"/>
  <c r="D23" i="110"/>
  <c r="P19" i="109"/>
  <c r="D19" i="109"/>
  <c r="AC22" i="146"/>
  <c r="D29" i="142"/>
  <c r="D29" i="50"/>
  <c r="E15" i="50" s="1"/>
  <c r="J31" i="144"/>
  <c r="M31" i="144" s="1"/>
  <c r="D12" i="144"/>
  <c r="K21" i="92"/>
  <c r="Y18" i="92" s="1"/>
  <c r="AC27" i="147"/>
  <c r="N17" i="97"/>
  <c r="M17" i="97" s="1"/>
  <c r="I20" i="96"/>
  <c r="D18" i="145"/>
  <c r="T31" i="139"/>
  <c r="P17" i="112"/>
  <c r="D17" i="112"/>
  <c r="P9" i="110"/>
  <c r="C27" i="110"/>
  <c r="D9" i="110"/>
  <c r="N12" i="95"/>
  <c r="N11" i="96"/>
  <c r="I11" i="96" s="1"/>
  <c r="D27" i="146"/>
  <c r="F27" i="146" s="1"/>
  <c r="P16" i="112"/>
  <c r="D16" i="112"/>
  <c r="AC18" i="146"/>
  <c r="P20" i="103"/>
  <c r="Q20" i="103" s="1"/>
  <c r="T20" i="103"/>
  <c r="D19" i="110"/>
  <c r="D14" i="146"/>
  <c r="D17" i="142"/>
  <c r="H17" i="142" s="1"/>
  <c r="N14" i="141"/>
  <c r="K14" i="141" s="1"/>
  <c r="D16" i="142"/>
  <c r="U22" i="10"/>
  <c r="F29" i="146"/>
  <c r="J30" i="97"/>
  <c r="L29" i="102"/>
  <c r="K29" i="102"/>
  <c r="N25" i="108"/>
  <c r="M25" i="108" s="1"/>
  <c r="E24" i="3"/>
  <c r="K21" i="152"/>
  <c r="Y17" i="152" s="1"/>
  <c r="H12" i="137"/>
  <c r="P14" i="105"/>
  <c r="Q14" i="105" s="1"/>
  <c r="D16" i="145"/>
  <c r="N24" i="97"/>
  <c r="Q24" i="97" s="1"/>
  <c r="N24" i="95"/>
  <c r="Q24" i="95" s="1"/>
  <c r="F17" i="134"/>
  <c r="F27" i="137"/>
  <c r="P15" i="111"/>
  <c r="D15" i="111"/>
  <c r="D20" i="146"/>
  <c r="F20" i="146" s="1"/>
  <c r="AT25" i="103"/>
  <c r="U14" i="34"/>
  <c r="K12" i="97"/>
  <c r="P16" i="111"/>
  <c r="D16" i="111"/>
  <c r="Q31" i="142"/>
  <c r="T31" i="142" s="1"/>
  <c r="P9" i="109"/>
  <c r="D9" i="109"/>
  <c r="C27" i="109"/>
  <c r="P27" i="109" s="1"/>
  <c r="D24" i="146"/>
  <c r="AC28" i="146"/>
  <c r="P9" i="112"/>
  <c r="D9" i="112"/>
  <c r="C27" i="112"/>
  <c r="AC24" i="148"/>
  <c r="P22" i="104"/>
  <c r="Q22" i="104" s="1"/>
  <c r="T22" i="104"/>
  <c r="R27" i="10"/>
  <c r="D22" i="109"/>
  <c r="E31" i="144"/>
  <c r="H30" i="97"/>
  <c r="D29" i="145"/>
  <c r="N20" i="141"/>
  <c r="K20" i="141" s="1"/>
  <c r="P16" i="103"/>
  <c r="Q16" i="103" s="1"/>
  <c r="T16" i="103"/>
  <c r="D22" i="143"/>
  <c r="G31" i="143"/>
  <c r="N22" i="96"/>
  <c r="Q22" i="96" s="1"/>
  <c r="P19" i="103"/>
  <c r="Q19" i="103" s="1"/>
  <c r="T19" i="103"/>
  <c r="AA31" i="137"/>
  <c r="T20" i="104"/>
  <c r="P20" i="104"/>
  <c r="Q20" i="104" s="1"/>
  <c r="N19" i="108"/>
  <c r="G19" i="108" s="1"/>
  <c r="N25" i="141"/>
  <c r="K25" i="141" s="1"/>
  <c r="E26" i="3"/>
  <c r="AC16" i="145"/>
  <c r="G31" i="146"/>
  <c r="D17" i="146"/>
  <c r="N21" i="97"/>
  <c r="Q21" i="97" s="1"/>
  <c r="D11" i="109"/>
  <c r="H17" i="139"/>
  <c r="AC15" i="142"/>
  <c r="D22" i="110"/>
  <c r="N21" i="95"/>
  <c r="Q21" i="95" s="1"/>
  <c r="W20" i="92"/>
  <c r="D22" i="146"/>
  <c r="K22" i="146" s="1"/>
  <c r="P20" i="112"/>
  <c r="D20" i="112"/>
  <c r="D26" i="146"/>
  <c r="D15" i="144"/>
  <c r="K15" i="144" s="1"/>
  <c r="N23" i="97"/>
  <c r="Q23" i="97" s="1"/>
  <c r="K27" i="108"/>
  <c r="T19" i="104"/>
  <c r="M12" i="97"/>
  <c r="D27" i="144"/>
  <c r="H14" i="139"/>
  <c r="P19" i="105"/>
  <c r="Q19" i="105" s="1"/>
  <c r="T19" i="105"/>
  <c r="N10" i="96"/>
  <c r="I10" i="96" s="1"/>
  <c r="X27" i="10"/>
  <c r="F25" i="139"/>
  <c r="E14" i="3"/>
  <c r="E29" i="3"/>
  <c r="P22" i="103"/>
  <c r="Q22" i="103" s="1"/>
  <c r="T22" i="103"/>
  <c r="K19" i="98"/>
  <c r="Y17" i="98" s="1"/>
  <c r="C31" i="84"/>
  <c r="G31" i="84" s="1"/>
  <c r="F20" i="137"/>
  <c r="L30" i="97"/>
  <c r="D28" i="144"/>
  <c r="H28" i="144" s="1"/>
  <c r="D27" i="142"/>
  <c r="S19" i="98"/>
  <c r="AC17" i="98" s="1"/>
  <c r="N22" i="141"/>
  <c r="I22" i="141" s="1"/>
  <c r="D21" i="111"/>
  <c r="H19" i="144"/>
  <c r="H22" i="139"/>
  <c r="D10" i="112"/>
  <c r="Z18" i="152"/>
  <c r="F27" i="134"/>
  <c r="K21" i="141"/>
  <c r="E22" i="3"/>
  <c r="Y27" i="34"/>
  <c r="H17" i="145"/>
  <c r="O31" i="137"/>
  <c r="G31" i="137"/>
  <c r="E15" i="140"/>
  <c r="N16" i="95"/>
  <c r="Q16" i="95" s="1"/>
  <c r="H24" i="143"/>
  <c r="D23" i="142"/>
  <c r="K18" i="96"/>
  <c r="U22" i="34"/>
  <c r="AC23" i="142"/>
  <c r="W11" i="104"/>
  <c r="N27" i="97"/>
  <c r="Q27" i="97" s="1"/>
  <c r="T31" i="134"/>
  <c r="D20" i="110"/>
  <c r="C14" i="106"/>
  <c r="AC19" i="146"/>
  <c r="F28" i="155"/>
  <c r="G28" i="155" s="1"/>
  <c r="J28" i="155"/>
  <c r="AC21" i="146"/>
  <c r="K27" i="141"/>
  <c r="M31" i="134"/>
  <c r="E31" i="134"/>
  <c r="I18" i="96"/>
  <c r="D16" i="110"/>
  <c r="H29" i="146"/>
  <c r="P30" i="4" l="1"/>
  <c r="Q30" i="4" s="1"/>
  <c r="O29" i="53"/>
  <c r="T29" i="52"/>
  <c r="D26" i="45"/>
  <c r="D17" i="45"/>
  <c r="F30" i="107"/>
  <c r="V30" i="105"/>
  <c r="W30" i="105" s="1"/>
  <c r="P16" i="105"/>
  <c r="Q16" i="105" s="1"/>
  <c r="T23" i="105"/>
  <c r="P21" i="105"/>
  <c r="Q21" i="105" s="1"/>
  <c r="S30" i="105"/>
  <c r="T30" i="105" s="1"/>
  <c r="H21" i="147"/>
  <c r="J31" i="147"/>
  <c r="E21" i="79"/>
  <c r="H21" i="79"/>
  <c r="D14" i="109"/>
  <c r="D10" i="109"/>
  <c r="F30" i="96"/>
  <c r="V30" i="48"/>
  <c r="N13" i="96"/>
  <c r="D30" i="96"/>
  <c r="H30" i="95"/>
  <c r="Q23" i="95"/>
  <c r="Q17" i="94"/>
  <c r="K17" i="94"/>
  <c r="I17" i="94"/>
  <c r="H30" i="94"/>
  <c r="U11" i="34"/>
  <c r="F23" i="155"/>
  <c r="G23" i="155" s="1"/>
  <c r="L30" i="94"/>
  <c r="D30" i="94"/>
  <c r="F17" i="155"/>
  <c r="G17" i="155" s="1"/>
  <c r="E23" i="92"/>
  <c r="W23" i="68"/>
  <c r="X16" i="68"/>
  <c r="P11" i="104"/>
  <c r="P17" i="104"/>
  <c r="Q17" i="104" s="1"/>
  <c r="P23" i="104"/>
  <c r="Q23" i="104" s="1"/>
  <c r="P21" i="104"/>
  <c r="Q21" i="104" s="1"/>
  <c r="P26" i="104"/>
  <c r="Q26" i="104" s="1"/>
  <c r="T25" i="104"/>
  <c r="P19" i="104"/>
  <c r="Q19" i="104" s="1"/>
  <c r="P13" i="104"/>
  <c r="Q13" i="104" s="1"/>
  <c r="V30" i="104"/>
  <c r="W30" i="104" s="1"/>
  <c r="J31" i="145"/>
  <c r="M31" i="145" s="1"/>
  <c r="D31" i="137"/>
  <c r="Y31" i="137" s="1"/>
  <c r="E31" i="137"/>
  <c r="N25" i="43"/>
  <c r="N28" i="43"/>
  <c r="N18" i="43"/>
  <c r="M31" i="36"/>
  <c r="N31" i="43"/>
  <c r="N29" i="102"/>
  <c r="L30" i="107"/>
  <c r="F15" i="107"/>
  <c r="F27" i="107"/>
  <c r="AC15" i="125"/>
  <c r="U15" i="125" s="1"/>
  <c r="J30" i="94"/>
  <c r="N14" i="97"/>
  <c r="Q14" i="97" s="1"/>
  <c r="F17" i="107"/>
  <c r="N25" i="94"/>
  <c r="F20" i="134"/>
  <c r="AC25" i="146"/>
  <c r="N26" i="95"/>
  <c r="T29" i="54"/>
  <c r="D29" i="148"/>
  <c r="H29" i="148" s="1"/>
  <c r="P24" i="103"/>
  <c r="Q24" i="103" s="1"/>
  <c r="F23" i="139"/>
  <c r="K19" i="95"/>
  <c r="AA16" i="79"/>
  <c r="AD16" i="79" s="1"/>
  <c r="E10" i="3"/>
  <c r="F20" i="107"/>
  <c r="G15" i="98"/>
  <c r="H27" i="134"/>
  <c r="AC31" i="146"/>
  <c r="AC19" i="79"/>
  <c r="N11" i="94"/>
  <c r="Q11" i="94" s="1"/>
  <c r="N18" i="94"/>
  <c r="Q18" i="94" s="1"/>
  <c r="O29" i="57"/>
  <c r="L16" i="107"/>
  <c r="I16" i="107"/>
  <c r="Q26" i="95"/>
  <c r="K26" i="95"/>
  <c r="Q10" i="95"/>
  <c r="I10" i="95"/>
  <c r="M10" i="95"/>
  <c r="K10" i="95"/>
  <c r="Q18" i="70"/>
  <c r="Q22" i="70"/>
  <c r="Q16" i="70"/>
  <c r="Q31" i="70"/>
  <c r="Q27" i="70"/>
  <c r="Q24" i="70"/>
  <c r="Q21" i="70"/>
  <c r="Q28" i="70"/>
  <c r="Q25" i="70"/>
  <c r="Q30" i="70"/>
  <c r="Q29" i="70"/>
  <c r="Q17" i="70"/>
  <c r="Q13" i="70"/>
  <c r="Q23" i="70"/>
  <c r="Q20" i="70"/>
  <c r="Q32" i="70"/>
  <c r="Q26" i="70"/>
  <c r="Q15" i="70"/>
  <c r="Q19" i="70"/>
  <c r="Q14" i="70"/>
  <c r="G26" i="97"/>
  <c r="Q26" i="97"/>
  <c r="M26" i="97"/>
  <c r="I26" i="97"/>
  <c r="K26" i="97"/>
  <c r="Q30" i="48"/>
  <c r="T24" i="103"/>
  <c r="D31" i="155"/>
  <c r="J31" i="155" s="1"/>
  <c r="P27" i="105"/>
  <c r="Q27" i="105" s="1"/>
  <c r="Y30" i="105"/>
  <c r="Z30" i="105" s="1"/>
  <c r="AT14" i="105" s="1"/>
  <c r="F30" i="94"/>
  <c r="D32" i="107"/>
  <c r="E12" i="3"/>
  <c r="J29" i="53"/>
  <c r="J30" i="95"/>
  <c r="P22" i="105"/>
  <c r="Q22" i="105" s="1"/>
  <c r="V13" i="98"/>
  <c r="S30" i="48"/>
  <c r="Q23" i="94"/>
  <c r="D29" i="53"/>
  <c r="AC13" i="147"/>
  <c r="J29" i="52"/>
  <c r="F22" i="137"/>
  <c r="E17" i="140"/>
  <c r="D14" i="147"/>
  <c r="K23" i="95"/>
  <c r="I27" i="107"/>
  <c r="G23" i="95"/>
  <c r="D19" i="148"/>
  <c r="F19" i="148" s="1"/>
  <c r="D17" i="147"/>
  <c r="H17" i="147" s="1"/>
  <c r="P26" i="105"/>
  <c r="Q26" i="105" s="1"/>
  <c r="D24" i="148"/>
  <c r="D12" i="148"/>
  <c r="K20" i="107"/>
  <c r="L20" i="107" s="1"/>
  <c r="X31" i="147"/>
  <c r="AC31" i="147" s="1"/>
  <c r="F23" i="134"/>
  <c r="R16" i="10"/>
  <c r="F28" i="134"/>
  <c r="X25" i="10"/>
  <c r="AC27" i="142"/>
  <c r="M17" i="94"/>
  <c r="D29" i="57"/>
  <c r="AA12" i="125"/>
  <c r="AD12" i="125" s="1"/>
  <c r="D16" i="147"/>
  <c r="H16" i="147" s="1"/>
  <c r="U12" i="34"/>
  <c r="W12" i="34" s="1"/>
  <c r="J29" i="57"/>
  <c r="F30" i="95"/>
  <c r="AC22" i="144"/>
  <c r="H24" i="137"/>
  <c r="I13" i="141"/>
  <c r="O15" i="125"/>
  <c r="H14" i="148"/>
  <c r="D30" i="95"/>
  <c r="J31" i="148"/>
  <c r="M31" i="148" s="1"/>
  <c r="I25" i="84"/>
  <c r="F24" i="137"/>
  <c r="AC19" i="144"/>
  <c r="M30" i="48"/>
  <c r="O30" i="48"/>
  <c r="G30" i="48"/>
  <c r="H12" i="145"/>
  <c r="H20" i="148"/>
  <c r="L25" i="107"/>
  <c r="Y10" i="34"/>
  <c r="F16" i="107"/>
  <c r="F14" i="148"/>
  <c r="E11" i="3"/>
  <c r="E21" i="3"/>
  <c r="F29" i="107"/>
  <c r="D29" i="52"/>
  <c r="E17" i="52" s="1"/>
  <c r="N10" i="94"/>
  <c r="I10" i="94" s="1"/>
  <c r="N13" i="97"/>
  <c r="I13" i="97" s="1"/>
  <c r="AC31" i="139"/>
  <c r="X18" i="10"/>
  <c r="Z14" i="92"/>
  <c r="P30" i="101"/>
  <c r="Q30" i="101" s="1"/>
  <c r="W23" i="34"/>
  <c r="V18" i="98"/>
  <c r="H16" i="137"/>
  <c r="G13" i="96"/>
  <c r="M13" i="96"/>
  <c r="K13" i="96"/>
  <c r="L26" i="107"/>
  <c r="I26" i="107"/>
  <c r="Q21" i="96"/>
  <c r="I21" i="96"/>
  <c r="W14" i="98"/>
  <c r="W13" i="98"/>
  <c r="E24" i="52"/>
  <c r="M29" i="52"/>
  <c r="Q17" i="96"/>
  <c r="K17" i="96"/>
  <c r="I17" i="96"/>
  <c r="M17" i="96"/>
  <c r="Z18" i="92"/>
  <c r="M16" i="96"/>
  <c r="I18" i="95"/>
  <c r="K23" i="96"/>
  <c r="I12" i="97"/>
  <c r="H26" i="142"/>
  <c r="E27" i="53"/>
  <c r="K17" i="107"/>
  <c r="L17" i="107" s="1"/>
  <c r="AA18" i="79"/>
  <c r="F26" i="107"/>
  <c r="E20" i="3"/>
  <c r="F12" i="139"/>
  <c r="O29" i="56"/>
  <c r="I23" i="84"/>
  <c r="F16" i="134"/>
  <c r="AC12" i="148"/>
  <c r="T29" i="55"/>
  <c r="AD19" i="68"/>
  <c r="H16" i="134"/>
  <c r="R26" i="10"/>
  <c r="I16" i="152"/>
  <c r="H18" i="137"/>
  <c r="H14" i="137"/>
  <c r="AC21" i="142"/>
  <c r="D23" i="145"/>
  <c r="K13" i="108"/>
  <c r="W11" i="34"/>
  <c r="F18" i="137"/>
  <c r="H29" i="139"/>
  <c r="AC13" i="142"/>
  <c r="R19" i="10"/>
  <c r="F13" i="137"/>
  <c r="F16" i="68"/>
  <c r="O31" i="143"/>
  <c r="N23" i="43"/>
  <c r="K16" i="96"/>
  <c r="E14" i="53"/>
  <c r="I13" i="108"/>
  <c r="H27" i="145"/>
  <c r="AB19" i="152"/>
  <c r="I15" i="125"/>
  <c r="Y19" i="34"/>
  <c r="D31" i="136"/>
  <c r="E31" i="136" s="1"/>
  <c r="AC15" i="79"/>
  <c r="I15" i="79" s="1"/>
  <c r="P12" i="103"/>
  <c r="Q12" i="103" s="1"/>
  <c r="D15" i="148"/>
  <c r="H19" i="134"/>
  <c r="AC26" i="148"/>
  <c r="F17" i="137"/>
  <c r="N11" i="95"/>
  <c r="H15" i="139"/>
  <c r="D17" i="144"/>
  <c r="H21" i="137"/>
  <c r="AC20" i="144"/>
  <c r="E32" i="107"/>
  <c r="P25" i="105"/>
  <c r="Q25" i="105" s="1"/>
  <c r="AC12" i="146"/>
  <c r="H13" i="139"/>
  <c r="H28" i="134"/>
  <c r="D29" i="55"/>
  <c r="V30" i="34"/>
  <c r="W14" i="34"/>
  <c r="E16" i="3"/>
  <c r="I18" i="84"/>
  <c r="AC24" i="147"/>
  <c r="X17" i="10"/>
  <c r="AC28" i="142"/>
  <c r="W24" i="34"/>
  <c r="O29" i="52"/>
  <c r="U27" i="34"/>
  <c r="I14" i="84"/>
  <c r="H12" i="139"/>
  <c r="H23" i="137"/>
  <c r="AC31" i="137"/>
  <c r="R15" i="10"/>
  <c r="F23" i="137"/>
  <c r="H22" i="137"/>
  <c r="AA14" i="79"/>
  <c r="E18" i="3"/>
  <c r="E23" i="3"/>
  <c r="F21" i="134"/>
  <c r="V31" i="134"/>
  <c r="AC17" i="144"/>
  <c r="I16" i="108"/>
  <c r="E20" i="53"/>
  <c r="E25" i="53"/>
  <c r="V30" i="47"/>
  <c r="U30" i="47" s="1"/>
  <c r="F12" i="148"/>
  <c r="M29" i="53"/>
  <c r="D23" i="148"/>
  <c r="H23" i="148" s="1"/>
  <c r="L29" i="107"/>
  <c r="T29" i="56"/>
  <c r="U26" i="34"/>
  <c r="W26" i="34" s="1"/>
  <c r="AC28" i="148"/>
  <c r="T29" i="53"/>
  <c r="AC22" i="147"/>
  <c r="K23" i="68"/>
  <c r="X11" i="10"/>
  <c r="AC29" i="144"/>
  <c r="AC16" i="148"/>
  <c r="X20" i="10"/>
  <c r="AC28" i="144"/>
  <c r="M23" i="95"/>
  <c r="AN13" i="103"/>
  <c r="D31" i="36"/>
  <c r="E23" i="152"/>
  <c r="X18" i="152"/>
  <c r="V31" i="143"/>
  <c r="I11" i="108"/>
  <c r="N22" i="43"/>
  <c r="I16" i="141"/>
  <c r="I21" i="141"/>
  <c r="K26" i="96"/>
  <c r="W13" i="92"/>
  <c r="E17" i="53"/>
  <c r="F24" i="143"/>
  <c r="M22" i="108"/>
  <c r="AT20" i="105"/>
  <c r="M14" i="94"/>
  <c r="V17" i="98"/>
  <c r="E20" i="56"/>
  <c r="F20" i="143"/>
  <c r="F27" i="148"/>
  <c r="M30" i="47"/>
  <c r="O23" i="152"/>
  <c r="W17" i="98"/>
  <c r="AD13" i="68"/>
  <c r="Z15" i="92"/>
  <c r="M19" i="95"/>
  <c r="H26" i="148"/>
  <c r="K23" i="141"/>
  <c r="I26" i="94"/>
  <c r="I16" i="96"/>
  <c r="AA13" i="152"/>
  <c r="F16" i="144"/>
  <c r="R31" i="134"/>
  <c r="AN25" i="103"/>
  <c r="K18" i="95"/>
  <c r="M18" i="95"/>
  <c r="K20" i="95"/>
  <c r="H25" i="145"/>
  <c r="AT27" i="103"/>
  <c r="H12" i="148"/>
  <c r="AT16" i="103"/>
  <c r="E23" i="57"/>
  <c r="H29" i="144"/>
  <c r="D19" i="45"/>
  <c r="O26" i="97"/>
  <c r="L21" i="68"/>
  <c r="Z13" i="152"/>
  <c r="K17" i="97"/>
  <c r="E16" i="57"/>
  <c r="F31" i="134"/>
  <c r="N20" i="43"/>
  <c r="AA14" i="152"/>
  <c r="F24" i="148"/>
  <c r="H29" i="53"/>
  <c r="M26" i="94"/>
  <c r="N21" i="43"/>
  <c r="AC19" i="152"/>
  <c r="H30" i="45"/>
  <c r="H18" i="148"/>
  <c r="H12" i="147"/>
  <c r="I20" i="97"/>
  <c r="H29" i="147"/>
  <c r="I20" i="108"/>
  <c r="W13" i="152"/>
  <c r="X21" i="68"/>
  <c r="H27" i="148"/>
  <c r="M20" i="108"/>
  <c r="O21" i="68"/>
  <c r="M14" i="95"/>
  <c r="H22" i="145"/>
  <c r="AC14" i="98"/>
  <c r="U21" i="68"/>
  <c r="X17" i="98"/>
  <c r="X20" i="92"/>
  <c r="E18" i="52"/>
  <c r="E15" i="52"/>
  <c r="H13" i="145"/>
  <c r="W14" i="152"/>
  <c r="I17" i="107"/>
  <c r="X13" i="92"/>
  <c r="F12" i="145"/>
  <c r="E25" i="52"/>
  <c r="AA21" i="68"/>
  <c r="E26" i="52"/>
  <c r="E22" i="52"/>
  <c r="AT26" i="103"/>
  <c r="N15" i="102"/>
  <c r="M15" i="96"/>
  <c r="I12" i="108"/>
  <c r="K15" i="95"/>
  <c r="E23" i="54"/>
  <c r="N16" i="43"/>
  <c r="R29" i="56"/>
  <c r="H31" i="137"/>
  <c r="M25" i="95"/>
  <c r="F26" i="145"/>
  <c r="H26" i="145"/>
  <c r="E20" i="50"/>
  <c r="K12" i="94"/>
  <c r="I26" i="95"/>
  <c r="H16" i="148"/>
  <c r="E21" i="50"/>
  <c r="K25" i="97"/>
  <c r="M18" i="97"/>
  <c r="H14" i="145"/>
  <c r="K16" i="94"/>
  <c r="H15" i="143"/>
  <c r="M18" i="96"/>
  <c r="AA15" i="92"/>
  <c r="I23" i="96"/>
  <c r="H29" i="143"/>
  <c r="E24" i="56"/>
  <c r="AA14" i="92"/>
  <c r="O15" i="79"/>
  <c r="AA15" i="79"/>
  <c r="H20" i="145"/>
  <c r="M27" i="108"/>
  <c r="F17" i="146"/>
  <c r="Y18" i="152"/>
  <c r="F29" i="142"/>
  <c r="M21" i="98"/>
  <c r="I21" i="68"/>
  <c r="M19" i="36"/>
  <c r="I18" i="107"/>
  <c r="M28" i="36"/>
  <c r="M11" i="36"/>
  <c r="AH19" i="104"/>
  <c r="G11" i="97"/>
  <c r="I18" i="108"/>
  <c r="F26" i="143"/>
  <c r="X15" i="79"/>
  <c r="E16" i="52"/>
  <c r="W16" i="98"/>
  <c r="F28" i="147"/>
  <c r="Y13" i="92"/>
  <c r="AA13" i="92"/>
  <c r="Z18" i="98"/>
  <c r="R15" i="79"/>
  <c r="F20" i="148"/>
  <c r="K20" i="148"/>
  <c r="F22" i="142"/>
  <c r="AT28" i="105"/>
  <c r="G25" i="96"/>
  <c r="F22" i="144"/>
  <c r="F29" i="147"/>
  <c r="F12" i="147"/>
  <c r="G21" i="96"/>
  <c r="X17" i="92"/>
  <c r="Q21" i="98"/>
  <c r="F27" i="145"/>
  <c r="M23" i="92"/>
  <c r="G26" i="141"/>
  <c r="AA31" i="142"/>
  <c r="K11" i="141"/>
  <c r="K22" i="94"/>
  <c r="D29" i="45"/>
  <c r="M29" i="56"/>
  <c r="R21" i="68"/>
  <c r="F15" i="143"/>
  <c r="X16" i="98"/>
  <c r="K22" i="96"/>
  <c r="F15" i="144"/>
  <c r="K18" i="108"/>
  <c r="H25" i="143"/>
  <c r="N21" i="102"/>
  <c r="E15" i="51"/>
  <c r="M25" i="97"/>
  <c r="AC15" i="92"/>
  <c r="N24" i="102"/>
  <c r="I14" i="94"/>
  <c r="E24" i="50"/>
  <c r="G12" i="94"/>
  <c r="K16" i="146"/>
  <c r="G15" i="141"/>
  <c r="I18" i="141"/>
  <c r="N13" i="102"/>
  <c r="G18" i="108"/>
  <c r="G22" i="94"/>
  <c r="H16" i="143"/>
  <c r="F27" i="147"/>
  <c r="AT13" i="105"/>
  <c r="F23" i="146"/>
  <c r="H23" i="146"/>
  <c r="AN21" i="103"/>
  <c r="AT30" i="103"/>
  <c r="AN19" i="103"/>
  <c r="AT30" i="104"/>
  <c r="E26" i="56"/>
  <c r="E28" i="56"/>
  <c r="E19" i="56"/>
  <c r="E17" i="56"/>
  <c r="E12" i="56"/>
  <c r="E15" i="56"/>
  <c r="E18" i="56"/>
  <c r="E13" i="56"/>
  <c r="E11" i="50"/>
  <c r="E16" i="50"/>
  <c r="D21" i="45"/>
  <c r="D20" i="45"/>
  <c r="D27" i="45"/>
  <c r="D14" i="45"/>
  <c r="P30" i="45"/>
  <c r="D23" i="45"/>
  <c r="L30" i="45"/>
  <c r="D12" i="45"/>
  <c r="Z12" i="98"/>
  <c r="Z16" i="98"/>
  <c r="K17" i="148"/>
  <c r="K20" i="147"/>
  <c r="V12" i="152"/>
  <c r="V17" i="152"/>
  <c r="X17" i="152"/>
  <c r="M23" i="152"/>
  <c r="V18" i="152"/>
  <c r="V12" i="92"/>
  <c r="W14" i="92"/>
  <c r="X19" i="92"/>
  <c r="K28" i="142"/>
  <c r="R31" i="137"/>
  <c r="G13" i="108"/>
  <c r="O13" i="108" s="1"/>
  <c r="G24" i="108"/>
  <c r="G25" i="141"/>
  <c r="G20" i="141"/>
  <c r="G26" i="108"/>
  <c r="G25" i="108"/>
  <c r="G11" i="141"/>
  <c r="I25" i="108"/>
  <c r="R15" i="125"/>
  <c r="X15" i="125"/>
  <c r="AA15" i="125"/>
  <c r="AN24" i="104"/>
  <c r="AN30" i="105"/>
  <c r="K31" i="134"/>
  <c r="E11" i="56"/>
  <c r="E25" i="55"/>
  <c r="E22" i="55"/>
  <c r="E26" i="55"/>
  <c r="E23" i="55"/>
  <c r="R29" i="55"/>
  <c r="E14" i="55"/>
  <c r="E11" i="52"/>
  <c r="H29" i="52"/>
  <c r="D24" i="45"/>
  <c r="X14" i="98"/>
  <c r="K18" i="148"/>
  <c r="F18" i="148"/>
  <c r="F21" i="147"/>
  <c r="H24" i="147"/>
  <c r="H23" i="147"/>
  <c r="K26" i="147"/>
  <c r="K24" i="147"/>
  <c r="H19" i="147"/>
  <c r="F23" i="147"/>
  <c r="K26" i="146"/>
  <c r="F13" i="146"/>
  <c r="K23" i="146"/>
  <c r="G21" i="97"/>
  <c r="G22" i="97"/>
  <c r="K19" i="97"/>
  <c r="G24" i="97"/>
  <c r="M20" i="97"/>
  <c r="G10" i="95"/>
  <c r="O10" i="95" s="1"/>
  <c r="K22" i="95"/>
  <c r="G19" i="95"/>
  <c r="G20" i="95"/>
  <c r="W19" i="34"/>
  <c r="K19" i="94"/>
  <c r="I19" i="94"/>
  <c r="G30" i="34"/>
  <c r="M16" i="94"/>
  <c r="W20" i="34"/>
  <c r="K26" i="94"/>
  <c r="G26" i="94"/>
  <c r="M22" i="94"/>
  <c r="W18" i="34"/>
  <c r="K26" i="145"/>
  <c r="K16" i="145"/>
  <c r="H28" i="145"/>
  <c r="K22" i="145"/>
  <c r="K20" i="145"/>
  <c r="K28" i="145"/>
  <c r="F24" i="144"/>
  <c r="K13" i="144"/>
  <c r="H22" i="144"/>
  <c r="K22" i="144"/>
  <c r="K29" i="144"/>
  <c r="H14" i="144"/>
  <c r="F22" i="143"/>
  <c r="K22" i="143"/>
  <c r="K17" i="143"/>
  <c r="K25" i="143"/>
  <c r="K23" i="142"/>
  <c r="K21" i="142"/>
  <c r="F14" i="142"/>
  <c r="K20" i="142"/>
  <c r="K12" i="142"/>
  <c r="K27" i="142"/>
  <c r="F27" i="142"/>
  <c r="K14" i="142"/>
  <c r="F18" i="142"/>
  <c r="K22" i="142"/>
  <c r="M10" i="96"/>
  <c r="F12" i="144"/>
  <c r="M18" i="36"/>
  <c r="F22" i="146"/>
  <c r="M29" i="57"/>
  <c r="K12" i="144"/>
  <c r="G27" i="95"/>
  <c r="G15" i="95"/>
  <c r="AT24" i="103"/>
  <c r="M20" i="95"/>
  <c r="K22" i="147"/>
  <c r="I19" i="141"/>
  <c r="AT26" i="105"/>
  <c r="F25" i="145"/>
  <c r="K27" i="147"/>
  <c r="G16" i="108"/>
  <c r="K25" i="148"/>
  <c r="I15" i="95"/>
  <c r="E14" i="57"/>
  <c r="F25" i="147"/>
  <c r="I22" i="108"/>
  <c r="H22" i="147"/>
  <c r="F13" i="144"/>
  <c r="H29" i="51"/>
  <c r="G11" i="96"/>
  <c r="G23" i="108"/>
  <c r="G17" i="108"/>
  <c r="K10" i="96"/>
  <c r="AC18" i="98"/>
  <c r="AN14" i="105"/>
  <c r="K21" i="148"/>
  <c r="Y12" i="152"/>
  <c r="E28" i="57"/>
  <c r="G15" i="96"/>
  <c r="K15" i="145"/>
  <c r="K19" i="143"/>
  <c r="K21" i="95"/>
  <c r="K30" i="47"/>
  <c r="AT30" i="105"/>
  <c r="AN30" i="104"/>
  <c r="AC16" i="98"/>
  <c r="M27" i="95"/>
  <c r="AA20" i="92"/>
  <c r="K17" i="95"/>
  <c r="W21" i="34"/>
  <c r="E27" i="51"/>
  <c r="I17" i="97"/>
  <c r="AD13" i="125"/>
  <c r="E22" i="51"/>
  <c r="F13" i="148"/>
  <c r="G19" i="97"/>
  <c r="AN12" i="103"/>
  <c r="F22" i="147"/>
  <c r="Z17" i="152"/>
  <c r="AD14" i="79"/>
  <c r="G23" i="96"/>
  <c r="K16" i="144"/>
  <c r="K20" i="143"/>
  <c r="G18" i="96"/>
  <c r="U15" i="79"/>
  <c r="G27" i="141"/>
  <c r="O27" i="141" s="1"/>
  <c r="K17" i="145"/>
  <c r="F28" i="144"/>
  <c r="AN20" i="105"/>
  <c r="M19" i="108"/>
  <c r="E11" i="51"/>
  <c r="W17" i="34"/>
  <c r="AH27" i="103"/>
  <c r="G17" i="95"/>
  <c r="I11" i="94"/>
  <c r="AN12" i="104"/>
  <c r="G27" i="96"/>
  <c r="U29" i="10"/>
  <c r="AA18" i="92"/>
  <c r="AA17" i="92"/>
  <c r="F21" i="144"/>
  <c r="H18" i="142"/>
  <c r="D22" i="45"/>
  <c r="F21" i="143"/>
  <c r="K19" i="148"/>
  <c r="E17" i="55"/>
  <c r="E11" i="55"/>
  <c r="AD18" i="79"/>
  <c r="I27" i="95"/>
  <c r="E25" i="57"/>
  <c r="K29" i="145"/>
  <c r="N14" i="43"/>
  <c r="K18" i="145"/>
  <c r="Y17" i="92"/>
  <c r="I21" i="97"/>
  <c r="F17" i="148"/>
  <c r="F25" i="143"/>
  <c r="H19" i="143"/>
  <c r="G14" i="96"/>
  <c r="K18" i="142"/>
  <c r="AN14" i="103"/>
  <c r="E26" i="57"/>
  <c r="K14" i="145"/>
  <c r="G22" i="108"/>
  <c r="AT28" i="103"/>
  <c r="E15" i="55"/>
  <c r="M29" i="55"/>
  <c r="O21" i="108"/>
  <c r="K26" i="142"/>
  <c r="G16" i="141"/>
  <c r="F29" i="148"/>
  <c r="K13" i="147"/>
  <c r="M14" i="96"/>
  <c r="AN28" i="105"/>
  <c r="M21" i="95"/>
  <c r="AN17" i="104"/>
  <c r="E14" i="51"/>
  <c r="F21" i="148"/>
  <c r="K14" i="96"/>
  <c r="I13" i="94"/>
  <c r="W25" i="34"/>
  <c r="V14" i="152"/>
  <c r="H19" i="148"/>
  <c r="F14" i="143"/>
  <c r="H29" i="55"/>
  <c r="E13" i="51"/>
  <c r="G27" i="94"/>
  <c r="K24" i="146"/>
  <c r="H12" i="146"/>
  <c r="E16" i="51"/>
  <c r="H22" i="143"/>
  <c r="H25" i="142"/>
  <c r="F20" i="144"/>
  <c r="F28" i="146"/>
  <c r="M24" i="36"/>
  <c r="G25" i="95"/>
  <c r="K28" i="146"/>
  <c r="H21" i="146"/>
  <c r="AH21" i="105"/>
  <c r="H13" i="148"/>
  <c r="M11" i="94"/>
  <c r="G11" i="108"/>
  <c r="F29" i="144"/>
  <c r="AT22" i="103"/>
  <c r="F14" i="145"/>
  <c r="K27" i="95"/>
  <c r="E29" i="102"/>
  <c r="I22" i="107"/>
  <c r="E18" i="55"/>
  <c r="X12" i="92"/>
  <c r="AD17" i="68"/>
  <c r="K16" i="143"/>
  <c r="G23" i="141"/>
  <c r="O23" i="141" s="1"/>
  <c r="AD15" i="68"/>
  <c r="G23" i="97"/>
  <c r="G21" i="95"/>
  <c r="AN20" i="104"/>
  <c r="K20" i="146"/>
  <c r="H24" i="146"/>
  <c r="K27" i="146"/>
  <c r="G15" i="97"/>
  <c r="K15" i="96"/>
  <c r="K14" i="97"/>
  <c r="K20" i="144"/>
  <c r="K31" i="137"/>
  <c r="K26" i="144"/>
  <c r="E26" i="51"/>
  <c r="K16" i="148"/>
  <c r="H25" i="147"/>
  <c r="I16" i="94"/>
  <c r="AT18" i="103"/>
  <c r="G21" i="98"/>
  <c r="M21" i="36"/>
  <c r="N26" i="43"/>
  <c r="M12" i="36"/>
  <c r="M17" i="36"/>
  <c r="N27" i="102"/>
  <c r="N13" i="43"/>
  <c r="N11" i="43"/>
  <c r="N30" i="96"/>
  <c r="Q30" i="96" s="1"/>
  <c r="AC31" i="148"/>
  <c r="H29" i="54"/>
  <c r="G24" i="94"/>
  <c r="Q24" i="94"/>
  <c r="O31" i="147"/>
  <c r="D31" i="147"/>
  <c r="K31" i="147" s="1"/>
  <c r="H14" i="146"/>
  <c r="G16" i="95"/>
  <c r="Y16" i="98"/>
  <c r="AB14" i="92"/>
  <c r="H19" i="146"/>
  <c r="K27" i="94"/>
  <c r="AH14" i="105"/>
  <c r="G14" i="141"/>
  <c r="K14" i="108"/>
  <c r="M29" i="51"/>
  <c r="K29" i="142"/>
  <c r="V31" i="144"/>
  <c r="I22" i="106"/>
  <c r="G21" i="94"/>
  <c r="D27" i="111"/>
  <c r="N27" i="111"/>
  <c r="L27" i="111"/>
  <c r="F27" i="111"/>
  <c r="H27" i="111"/>
  <c r="J27" i="111"/>
  <c r="N30" i="97"/>
  <c r="Q30" i="97" s="1"/>
  <c r="G13" i="94"/>
  <c r="H29" i="142"/>
  <c r="N18" i="102"/>
  <c r="AH11" i="103"/>
  <c r="K12" i="146"/>
  <c r="AA16" i="98"/>
  <c r="G19" i="96"/>
  <c r="M13" i="95"/>
  <c r="Y12" i="92"/>
  <c r="K23" i="92"/>
  <c r="AT11" i="104"/>
  <c r="K17" i="141"/>
  <c r="O30" i="49"/>
  <c r="G15" i="108"/>
  <c r="AB13" i="92"/>
  <c r="F25" i="142"/>
  <c r="G11" i="94"/>
  <c r="I25" i="141"/>
  <c r="AA17" i="152"/>
  <c r="F27" i="143"/>
  <c r="AB18" i="92"/>
  <c r="I18" i="97"/>
  <c r="E25" i="51"/>
  <c r="N15" i="43"/>
  <c r="E20" i="51"/>
  <c r="M15" i="36"/>
  <c r="AC18" i="92"/>
  <c r="E26" i="54"/>
  <c r="K21" i="146"/>
  <c r="M27" i="96"/>
  <c r="AH16" i="104"/>
  <c r="F19" i="145"/>
  <c r="G14" i="95"/>
  <c r="Q14" i="95"/>
  <c r="F31" i="139"/>
  <c r="AN26" i="105"/>
  <c r="H29" i="56"/>
  <c r="E29" i="56"/>
  <c r="K25" i="96"/>
  <c r="AT20" i="104"/>
  <c r="G12" i="96"/>
  <c r="E14" i="56"/>
  <c r="I21" i="95"/>
  <c r="AB12" i="98"/>
  <c r="W15" i="92"/>
  <c r="G23" i="92"/>
  <c r="AD12" i="68"/>
  <c r="AT17" i="103"/>
  <c r="M27" i="36"/>
  <c r="I28" i="107"/>
  <c r="W12" i="152"/>
  <c r="M25" i="36"/>
  <c r="E16" i="56"/>
  <c r="E12" i="50"/>
  <c r="F20" i="142"/>
  <c r="AN13" i="105"/>
  <c r="Q11" i="104"/>
  <c r="M23" i="36"/>
  <c r="M19" i="97"/>
  <c r="AT27" i="105"/>
  <c r="AT25" i="105"/>
  <c r="K27" i="96"/>
  <c r="M15" i="95"/>
  <c r="AT13" i="103"/>
  <c r="K14" i="143"/>
  <c r="V15" i="92"/>
  <c r="M12" i="96"/>
  <c r="H18" i="145"/>
  <c r="AH27" i="105"/>
  <c r="K30" i="48"/>
  <c r="Y30" i="48"/>
  <c r="L29" i="10"/>
  <c r="AN16" i="104"/>
  <c r="M26" i="95"/>
  <c r="N30" i="95"/>
  <c r="Q30" i="95" s="1"/>
  <c r="H13" i="142"/>
  <c r="D28" i="45"/>
  <c r="H14" i="142"/>
  <c r="G27" i="97"/>
  <c r="G22" i="141"/>
  <c r="K28" i="144"/>
  <c r="K17" i="146"/>
  <c r="G24" i="95"/>
  <c r="K16" i="142"/>
  <c r="K14" i="146"/>
  <c r="G22" i="95"/>
  <c r="Q22" i="95"/>
  <c r="E28" i="54"/>
  <c r="E22" i="54"/>
  <c r="I27" i="94"/>
  <c r="K14" i="144"/>
  <c r="G12" i="141"/>
  <c r="N14" i="102"/>
  <c r="H12" i="144"/>
  <c r="E29" i="10"/>
  <c r="M24" i="95"/>
  <c r="G12" i="108"/>
  <c r="AH18" i="103"/>
  <c r="E24" i="51"/>
  <c r="N19" i="102"/>
  <c r="H29" i="145"/>
  <c r="AN27" i="105"/>
  <c r="E25" i="50"/>
  <c r="G18" i="141"/>
  <c r="K31" i="139"/>
  <c r="M24" i="94"/>
  <c r="R29" i="10"/>
  <c r="M27" i="94"/>
  <c r="H22" i="146"/>
  <c r="AT19" i="104"/>
  <c r="T31" i="147"/>
  <c r="N27" i="43"/>
  <c r="E19" i="57"/>
  <c r="E17" i="50"/>
  <c r="K25" i="144"/>
  <c r="F31" i="137"/>
  <c r="M29" i="54"/>
  <c r="E28" i="51"/>
  <c r="H19" i="145"/>
  <c r="AN30" i="103"/>
  <c r="H27" i="142"/>
  <c r="AH12" i="104"/>
  <c r="I22" i="97"/>
  <c r="I27" i="96"/>
  <c r="L16" i="68"/>
  <c r="AC23" i="68"/>
  <c r="O23" i="68" s="1"/>
  <c r="I15" i="96"/>
  <c r="K13" i="142"/>
  <c r="R19" i="79"/>
  <c r="H27" i="143"/>
  <c r="AH30" i="104"/>
  <c r="I19" i="95"/>
  <c r="N25" i="102"/>
  <c r="M31" i="142"/>
  <c r="D31" i="142"/>
  <c r="F31" i="142" s="1"/>
  <c r="E12" i="54"/>
  <c r="G16" i="94"/>
  <c r="G13" i="141"/>
  <c r="O13" i="141" s="1"/>
  <c r="M20" i="94"/>
  <c r="H21" i="144"/>
  <c r="AT24" i="104"/>
  <c r="AH26" i="105"/>
  <c r="W13" i="34"/>
  <c r="G17" i="94"/>
  <c r="O17" i="94" s="1"/>
  <c r="AT19" i="103"/>
  <c r="I16" i="106"/>
  <c r="N24" i="43"/>
  <c r="K19" i="96"/>
  <c r="Y18" i="98"/>
  <c r="K21" i="145"/>
  <c r="G10" i="141"/>
  <c r="O10" i="141" s="1"/>
  <c r="N29" i="141"/>
  <c r="O29" i="141" s="1"/>
  <c r="V31" i="145"/>
  <c r="Y13" i="98"/>
  <c r="K21" i="98"/>
  <c r="E19" i="50"/>
  <c r="AT21" i="104"/>
  <c r="E15" i="54"/>
  <c r="M19" i="96"/>
  <c r="K24" i="97"/>
  <c r="M30" i="49"/>
  <c r="AN23" i="103"/>
  <c r="AN11" i="103"/>
  <c r="M12" i="94"/>
  <c r="M16" i="95"/>
  <c r="AN23" i="105"/>
  <c r="H16" i="145"/>
  <c r="I11" i="97"/>
  <c r="H14" i="147"/>
  <c r="G12" i="155"/>
  <c r="F31" i="155"/>
  <c r="I24" i="107"/>
  <c r="D31" i="145"/>
  <c r="H31" i="145" s="1"/>
  <c r="S30" i="47"/>
  <c r="F17" i="142"/>
  <c r="W12" i="98"/>
  <c r="F15" i="142"/>
  <c r="AN24" i="105"/>
  <c r="M24" i="108"/>
  <c r="K15" i="108"/>
  <c r="AT12" i="103"/>
  <c r="AN16" i="103"/>
  <c r="O31" i="145"/>
  <c r="F24" i="147"/>
  <c r="I31" i="107"/>
  <c r="AH22" i="105"/>
  <c r="AC31" i="145"/>
  <c r="D31" i="146"/>
  <c r="Y31" i="146" s="1"/>
  <c r="H15" i="146"/>
  <c r="AH19" i="105"/>
  <c r="M22" i="97"/>
  <c r="G12" i="95"/>
  <c r="Q12" i="95"/>
  <c r="AT25" i="104"/>
  <c r="E18" i="51"/>
  <c r="E18" i="57"/>
  <c r="F16" i="146"/>
  <c r="E19" i="51"/>
  <c r="I20" i="141"/>
  <c r="I25" i="106"/>
  <c r="K30" i="49"/>
  <c r="AC13" i="152"/>
  <c r="S23" i="152"/>
  <c r="K23" i="152"/>
  <c r="K23" i="94"/>
  <c r="Y12" i="98"/>
  <c r="AA31" i="148"/>
  <c r="F14" i="147"/>
  <c r="AN21" i="104"/>
  <c r="M14" i="97"/>
  <c r="N23" i="102"/>
  <c r="K25" i="95"/>
  <c r="AH15" i="104"/>
  <c r="E13" i="50"/>
  <c r="I14" i="96"/>
  <c r="AH15" i="103"/>
  <c r="K18" i="97"/>
  <c r="M13" i="36"/>
  <c r="F13" i="142"/>
  <c r="AH24" i="103"/>
  <c r="M17" i="108"/>
  <c r="AN27" i="103"/>
  <c r="AH14" i="103"/>
  <c r="F18" i="147"/>
  <c r="I16" i="68"/>
  <c r="E22" i="56"/>
  <c r="AH23" i="105"/>
  <c r="AT17" i="104"/>
  <c r="E27" i="56"/>
  <c r="O23" i="96"/>
  <c r="X29" i="10"/>
  <c r="F24" i="145"/>
  <c r="AC14" i="152"/>
  <c r="I14" i="108"/>
  <c r="Y20" i="92"/>
  <c r="AD12" i="79"/>
  <c r="AN20" i="103"/>
  <c r="I15" i="97"/>
  <c r="M26" i="36"/>
  <c r="AT26" i="104"/>
  <c r="AT24" i="105"/>
  <c r="AT11" i="105"/>
  <c r="F21" i="145"/>
  <c r="E31" i="84"/>
  <c r="H19" i="142"/>
  <c r="H15" i="147"/>
  <c r="AN18" i="103"/>
  <c r="M21" i="97"/>
  <c r="F27" i="144"/>
  <c r="E13" i="54"/>
  <c r="I13" i="96"/>
  <c r="O13" i="96" s="1"/>
  <c r="Q13" i="96"/>
  <c r="W19" i="92"/>
  <c r="K27" i="97"/>
  <c r="AD20" i="68"/>
  <c r="E16" i="55"/>
  <c r="AH22" i="104"/>
  <c r="H27" i="112"/>
  <c r="D27" i="112"/>
  <c r="J27" i="112"/>
  <c r="N27" i="112"/>
  <c r="F27" i="112"/>
  <c r="L27" i="112"/>
  <c r="I15" i="94"/>
  <c r="E22" i="50"/>
  <c r="AH20" i="104"/>
  <c r="E17" i="54"/>
  <c r="Y19" i="152"/>
  <c r="F18" i="144"/>
  <c r="O18" i="96"/>
  <c r="E13" i="57"/>
  <c r="AH22" i="103"/>
  <c r="P27" i="112"/>
  <c r="AT27" i="104"/>
  <c r="E24" i="57"/>
  <c r="AB13" i="152"/>
  <c r="Q23" i="152"/>
  <c r="F16" i="142"/>
  <c r="I12" i="141"/>
  <c r="F29" i="145"/>
  <c r="K17" i="142"/>
  <c r="H15" i="144"/>
  <c r="AH20" i="103"/>
  <c r="F16" i="145"/>
  <c r="O31" i="144"/>
  <c r="D31" i="144"/>
  <c r="K31" i="144" s="1"/>
  <c r="H13" i="146"/>
  <c r="E23" i="51"/>
  <c r="K21" i="97"/>
  <c r="K15" i="146"/>
  <c r="AN16" i="105"/>
  <c r="I31" i="84"/>
  <c r="I26" i="96"/>
  <c r="G14" i="108"/>
  <c r="I26" i="106"/>
  <c r="H27" i="146"/>
  <c r="K25" i="142"/>
  <c r="I23" i="94"/>
  <c r="K15" i="97"/>
  <c r="AN13" i="104"/>
  <c r="K24" i="96"/>
  <c r="K23" i="143"/>
  <c r="I30" i="106"/>
  <c r="AT14" i="103"/>
  <c r="H25" i="144"/>
  <c r="AC13" i="92"/>
  <c r="K11" i="108"/>
  <c r="AN15" i="104"/>
  <c r="H31" i="134"/>
  <c r="M23" i="94"/>
  <c r="E23" i="50"/>
  <c r="AN25" i="105"/>
  <c r="N12" i="43"/>
  <c r="I27" i="106"/>
  <c r="N16" i="102"/>
  <c r="M21" i="96"/>
  <c r="M19" i="94"/>
  <c r="K25" i="146"/>
  <c r="D13" i="45"/>
  <c r="D30" i="45"/>
  <c r="H15" i="145"/>
  <c r="M29" i="50"/>
  <c r="F12" i="143"/>
  <c r="G19" i="94"/>
  <c r="I19" i="108"/>
  <c r="K29" i="143"/>
  <c r="X19" i="79"/>
  <c r="H27" i="144"/>
  <c r="AN23" i="104"/>
  <c r="G26" i="95"/>
  <c r="X13" i="98"/>
  <c r="I21" i="98"/>
  <c r="E21" i="54"/>
  <c r="X14" i="92"/>
  <c r="I23" i="92"/>
  <c r="AN18" i="105"/>
  <c r="U16" i="68"/>
  <c r="K19" i="142"/>
  <c r="AT12" i="104"/>
  <c r="E21" i="56"/>
  <c r="E25" i="54"/>
  <c r="G20" i="108"/>
  <c r="O20" i="108" s="1"/>
  <c r="V19" i="92"/>
  <c r="L19" i="79"/>
  <c r="M22" i="96"/>
  <c r="AT17" i="105"/>
  <c r="K14" i="95"/>
  <c r="F19" i="147"/>
  <c r="F25" i="148"/>
  <c r="AH24" i="105"/>
  <c r="V13" i="92"/>
  <c r="F28" i="148"/>
  <c r="I29" i="107"/>
  <c r="AH25" i="105"/>
  <c r="AN26" i="104"/>
  <c r="AA31" i="147"/>
  <c r="AH28" i="103"/>
  <c r="Q30" i="49"/>
  <c r="Y30" i="49"/>
  <c r="C31" i="106"/>
  <c r="I13" i="106"/>
  <c r="E18" i="54"/>
  <c r="I24" i="96"/>
  <c r="W22" i="34"/>
  <c r="K22" i="97"/>
  <c r="O23" i="95"/>
  <c r="E17" i="51"/>
  <c r="AD13" i="79"/>
  <c r="M27" i="97"/>
  <c r="AH11" i="105"/>
  <c r="R31" i="139"/>
  <c r="H17" i="146"/>
  <c r="AH27" i="104"/>
  <c r="M14" i="36"/>
  <c r="AH20" i="105"/>
  <c r="AB17" i="98"/>
  <c r="I19" i="107"/>
  <c r="M21" i="94"/>
  <c r="AN22" i="105"/>
  <c r="E20" i="57"/>
  <c r="F17" i="147"/>
  <c r="P27" i="111"/>
  <c r="R16" i="68"/>
  <c r="W16" i="34"/>
  <c r="N19" i="43"/>
  <c r="AH21" i="104"/>
  <c r="AA19" i="152"/>
  <c r="AH15" i="105"/>
  <c r="K21" i="96"/>
  <c r="AN22" i="104"/>
  <c r="I24" i="97"/>
  <c r="AT16" i="105"/>
  <c r="AN21" i="105"/>
  <c r="O21" i="141"/>
  <c r="AA14" i="98"/>
  <c r="O21" i="98"/>
  <c r="H23" i="144"/>
  <c r="W18" i="92"/>
  <c r="K32" i="107"/>
  <c r="L14" i="107"/>
  <c r="V13" i="152"/>
  <c r="E20" i="55"/>
  <c r="H20" i="146"/>
  <c r="G30" i="49"/>
  <c r="Y14" i="152"/>
  <c r="I21" i="94"/>
  <c r="G17" i="141"/>
  <c r="I27" i="97"/>
  <c r="K12" i="95"/>
  <c r="I25" i="95"/>
  <c r="K14" i="147"/>
  <c r="AB17" i="92"/>
  <c r="AH26" i="103"/>
  <c r="K26" i="143"/>
  <c r="E12" i="51"/>
  <c r="AH26" i="104"/>
  <c r="F26" i="144"/>
  <c r="I15" i="108"/>
  <c r="I23" i="108"/>
  <c r="AN24" i="103"/>
  <c r="I13" i="95"/>
  <c r="Q11" i="105"/>
  <c r="P30" i="105"/>
  <c r="Q30" i="105" s="1"/>
  <c r="H18" i="147"/>
  <c r="K23" i="144"/>
  <c r="G26" i="96"/>
  <c r="K28" i="143"/>
  <c r="K20" i="96"/>
  <c r="F19" i="79"/>
  <c r="AN17" i="103"/>
  <c r="G24" i="141"/>
  <c r="I24" i="94"/>
  <c r="AH13" i="105"/>
  <c r="K19" i="144"/>
  <c r="AN14" i="104"/>
  <c r="H22" i="148"/>
  <c r="N17" i="43"/>
  <c r="AD14" i="68"/>
  <c r="I19" i="79"/>
  <c r="I14" i="141"/>
  <c r="H24" i="145"/>
  <c r="L15" i="79"/>
  <c r="AC21" i="79"/>
  <c r="I21" i="79" s="1"/>
  <c r="AD18" i="68"/>
  <c r="H12" i="142"/>
  <c r="AT23" i="105"/>
  <c r="I19" i="106"/>
  <c r="F15" i="79"/>
  <c r="AA12" i="98"/>
  <c r="Z19" i="92"/>
  <c r="K24" i="95"/>
  <c r="E23" i="56"/>
  <c r="I14" i="97"/>
  <c r="AH21" i="103"/>
  <c r="M16" i="36"/>
  <c r="D15" i="45"/>
  <c r="AH28" i="105"/>
  <c r="K26" i="108"/>
  <c r="G24" i="96"/>
  <c r="M11" i="97"/>
  <c r="AB12" i="92"/>
  <c r="Q23" i="92"/>
  <c r="I21" i="106"/>
  <c r="I25" i="97"/>
  <c r="Q25" i="97"/>
  <c r="AT28" i="104"/>
  <c r="F24" i="142"/>
  <c r="E27" i="57"/>
  <c r="E29" i="57"/>
  <c r="F25" i="146"/>
  <c r="E21" i="51"/>
  <c r="M31" i="147"/>
  <c r="AH16" i="105"/>
  <c r="V31" i="142"/>
  <c r="AH24" i="104"/>
  <c r="F19" i="146"/>
  <c r="K20" i="97"/>
  <c r="I23" i="97"/>
  <c r="K15" i="94"/>
  <c r="K14" i="94"/>
  <c r="H18" i="143"/>
  <c r="K22" i="141"/>
  <c r="AT13" i="104"/>
  <c r="AH28" i="104"/>
  <c r="AH30" i="105"/>
  <c r="AB14" i="152"/>
  <c r="I12" i="96"/>
  <c r="AN22" i="103"/>
  <c r="H31" i="139"/>
  <c r="F12" i="142"/>
  <c r="O23" i="92"/>
  <c r="G27" i="108"/>
  <c r="G16" i="96"/>
  <c r="O16" i="96" s="1"/>
  <c r="AT21" i="105"/>
  <c r="D18" i="45"/>
  <c r="M11" i="96"/>
  <c r="E21" i="98"/>
  <c r="AH17" i="104"/>
  <c r="H20" i="143"/>
  <c r="K21" i="147"/>
  <c r="G18" i="95"/>
  <c r="O18" i="95" s="1"/>
  <c r="E21" i="55"/>
  <c r="Y14" i="98"/>
  <c r="AT18" i="105"/>
  <c r="L15" i="125"/>
  <c r="D16" i="45"/>
  <c r="H24" i="144"/>
  <c r="K26" i="141"/>
  <c r="E24" i="54"/>
  <c r="AH16" i="103"/>
  <c r="M15" i="94"/>
  <c r="AA31" i="145"/>
  <c r="AT18" i="104"/>
  <c r="K17" i="108"/>
  <c r="K27" i="144"/>
  <c r="AN28" i="104"/>
  <c r="S30" i="49"/>
  <c r="G22" i="96"/>
  <c r="K16" i="97"/>
  <c r="E27" i="50"/>
  <c r="H23" i="142"/>
  <c r="F14" i="146"/>
  <c r="M12" i="108"/>
  <c r="G16" i="97"/>
  <c r="H23" i="143"/>
  <c r="AT16" i="104"/>
  <c r="N10" i="102"/>
  <c r="F23" i="143"/>
  <c r="AH17" i="103"/>
  <c r="H26" i="146"/>
  <c r="M31" i="146"/>
  <c r="AN11" i="105"/>
  <c r="G20" i="97"/>
  <c r="K18" i="144"/>
  <c r="AC31" i="144"/>
  <c r="K18" i="143"/>
  <c r="AH18" i="104"/>
  <c r="F18" i="146"/>
  <c r="G23" i="94"/>
  <c r="G14" i="94"/>
  <c r="K13" i="94"/>
  <c r="H18" i="146"/>
  <c r="AC17" i="152"/>
  <c r="AN15" i="103"/>
  <c r="F25" i="144"/>
  <c r="E11" i="57"/>
  <c r="K12" i="143"/>
  <c r="AT15" i="103"/>
  <c r="AA18" i="152"/>
  <c r="K15" i="147"/>
  <c r="M23" i="108"/>
  <c r="AB19" i="92"/>
  <c r="G19" i="141"/>
  <c r="O19" i="141" s="1"/>
  <c r="AA19" i="79"/>
  <c r="AT23" i="103"/>
  <c r="Z12" i="92"/>
  <c r="H26" i="144"/>
  <c r="AT11" i="103"/>
  <c r="M22" i="36"/>
  <c r="K19" i="108"/>
  <c r="I12" i="95"/>
  <c r="G18" i="97"/>
  <c r="Z12" i="152"/>
  <c r="AC31" i="143"/>
  <c r="AA18" i="98"/>
  <c r="M13" i="94"/>
  <c r="H21" i="143"/>
  <c r="I12" i="94"/>
  <c r="K21" i="94"/>
  <c r="V17" i="92"/>
  <c r="K27" i="145"/>
  <c r="M20" i="36"/>
  <c r="K24" i="108"/>
  <c r="AN28" i="103"/>
  <c r="AT22" i="105"/>
  <c r="K13" i="143"/>
  <c r="F16" i="143"/>
  <c r="Y15" i="92"/>
  <c r="AT12" i="105"/>
  <c r="I20" i="95"/>
  <c r="O20" i="95" s="1"/>
  <c r="AN15" i="105"/>
  <c r="H21" i="145"/>
  <c r="AN17" i="105"/>
  <c r="W10" i="34"/>
  <c r="I19" i="96"/>
  <c r="I15" i="106"/>
  <c r="F22" i="148"/>
  <c r="M24" i="96"/>
  <c r="AH19" i="103"/>
  <c r="G17" i="97"/>
  <c r="Q17" i="97"/>
  <c r="AC19" i="92"/>
  <c r="AT14" i="104"/>
  <c r="K20" i="94"/>
  <c r="I20" i="94"/>
  <c r="Q20" i="94"/>
  <c r="N20" i="102"/>
  <c r="AH13" i="103"/>
  <c r="AH23" i="103"/>
  <c r="M16" i="97"/>
  <c r="I22" i="96"/>
  <c r="M23" i="97"/>
  <c r="AN26" i="103"/>
  <c r="E22" i="57"/>
  <c r="I16" i="97"/>
  <c r="H18" i="144"/>
  <c r="AH25" i="103"/>
  <c r="AN25" i="104"/>
  <c r="M22" i="95"/>
  <c r="AH12" i="105"/>
  <c r="AH17" i="105"/>
  <c r="N22" i="102"/>
  <c r="AH13" i="104"/>
  <c r="AB13" i="98"/>
  <c r="N11" i="102"/>
  <c r="I16" i="95"/>
  <c r="F13" i="145"/>
  <c r="E12" i="57"/>
  <c r="I15" i="107"/>
  <c r="I21" i="107"/>
  <c r="I15" i="141"/>
  <c r="O15" i="141" s="1"/>
  <c r="H26" i="143"/>
  <c r="I20" i="107"/>
  <c r="M16" i="108"/>
  <c r="T31" i="146"/>
  <c r="D27" i="109"/>
  <c r="L27" i="109"/>
  <c r="H27" i="109"/>
  <c r="J27" i="109"/>
  <c r="N27" i="109"/>
  <c r="F27" i="109"/>
  <c r="R29" i="50"/>
  <c r="E29" i="50"/>
  <c r="I14" i="106"/>
  <c r="M10" i="97"/>
  <c r="I30" i="49"/>
  <c r="F23" i="142"/>
  <c r="E20" i="54"/>
  <c r="F18" i="145"/>
  <c r="H16" i="146"/>
  <c r="AT23" i="104"/>
  <c r="N12" i="102"/>
  <c r="F12" i="146"/>
  <c r="AN11" i="104"/>
  <c r="G15" i="94"/>
  <c r="H20" i="147"/>
  <c r="E14" i="54"/>
  <c r="G10" i="96"/>
  <c r="Q10" i="96"/>
  <c r="E17" i="57"/>
  <c r="M26" i="96"/>
  <c r="I24" i="95"/>
  <c r="I10" i="97"/>
  <c r="F26" i="146"/>
  <c r="H31" i="147"/>
  <c r="K11" i="97"/>
  <c r="W15" i="34"/>
  <c r="K10" i="97"/>
  <c r="K23" i="97"/>
  <c r="H29" i="50"/>
  <c r="F24" i="146"/>
  <c r="AN27" i="104"/>
  <c r="K11" i="96"/>
  <c r="Q11" i="96"/>
  <c r="P27" i="110"/>
  <c r="H27" i="110"/>
  <c r="J27" i="110"/>
  <c r="N27" i="110"/>
  <c r="F27" i="110"/>
  <c r="L27" i="110"/>
  <c r="D27" i="110"/>
  <c r="E21" i="57"/>
  <c r="E19" i="54"/>
  <c r="G10" i="97"/>
  <c r="AH30" i="103"/>
  <c r="M25" i="96"/>
  <c r="F26" i="147"/>
  <c r="AC12" i="92"/>
  <c r="S23" i="92"/>
  <c r="M12" i="95"/>
  <c r="O12" i="36"/>
  <c r="G13" i="95"/>
  <c r="K11" i="94"/>
  <c r="E11" i="54"/>
  <c r="F17" i="143"/>
  <c r="K16" i="95"/>
  <c r="AC17" i="92"/>
  <c r="I25" i="96"/>
  <c r="K24" i="142"/>
  <c r="K25" i="108"/>
  <c r="O25" i="108" s="1"/>
  <c r="O29" i="10"/>
  <c r="N26" i="102"/>
  <c r="K12" i="147"/>
  <c r="R29" i="51"/>
  <c r="D31" i="143"/>
  <c r="K31" i="143" s="1"/>
  <c r="AH18" i="105"/>
  <c r="M15" i="97"/>
  <c r="K12" i="96"/>
  <c r="K27" i="143"/>
  <c r="AT22" i="104"/>
  <c r="R29" i="54"/>
  <c r="K19" i="145"/>
  <c r="H29" i="57"/>
  <c r="I19" i="97"/>
  <c r="E27" i="54"/>
  <c r="G14" i="97"/>
  <c r="E14" i="50"/>
  <c r="E28" i="50"/>
  <c r="F28" i="143"/>
  <c r="AH23" i="104"/>
  <c r="E18" i="50"/>
  <c r="AB16" i="98"/>
  <c r="AT21" i="103"/>
  <c r="Z17" i="92"/>
  <c r="V14" i="92"/>
  <c r="V16" i="98"/>
  <c r="AN12" i="105"/>
  <c r="G12" i="97"/>
  <c r="O12" i="97" s="1"/>
  <c r="AH14" i="104"/>
  <c r="AN19" i="104"/>
  <c r="G20" i="96"/>
  <c r="AN19" i="105"/>
  <c r="I23" i="152"/>
  <c r="I17" i="95"/>
  <c r="M24" i="97"/>
  <c r="AT15" i="104"/>
  <c r="K17" i="147"/>
  <c r="AC13" i="98"/>
  <c r="S21" i="98"/>
  <c r="E19" i="52"/>
  <c r="E29" i="52"/>
  <c r="K15" i="142"/>
  <c r="AB14" i="98"/>
  <c r="F28" i="145"/>
  <c r="K28" i="147"/>
  <c r="AT20" i="103"/>
  <c r="N30" i="108"/>
  <c r="Q30" i="108" s="1"/>
  <c r="H20" i="144"/>
  <c r="I23" i="107"/>
  <c r="K12" i="148"/>
  <c r="F26" i="148"/>
  <c r="E28" i="55"/>
  <c r="G30" i="47"/>
  <c r="F17" i="145"/>
  <c r="N17" i="102"/>
  <c r="N30" i="94"/>
  <c r="M30" i="94" s="1"/>
  <c r="Q11" i="103"/>
  <c r="P30" i="103"/>
  <c r="Q30" i="103" s="1"/>
  <c r="AN18" i="104"/>
  <c r="E26" i="50"/>
  <c r="AH25" i="104"/>
  <c r="M26" i="108"/>
  <c r="H17" i="148"/>
  <c r="AH11" i="104"/>
  <c r="K13" i="95"/>
  <c r="K24" i="141"/>
  <c r="Z14" i="98"/>
  <c r="AH12" i="103"/>
  <c r="T31" i="148"/>
  <c r="M17" i="95"/>
  <c r="O31" i="142"/>
  <c r="I30" i="107"/>
  <c r="K29" i="148"/>
  <c r="H16" i="142"/>
  <c r="V12" i="98"/>
  <c r="E16" i="54"/>
  <c r="Y19" i="92"/>
  <c r="G10" i="108"/>
  <c r="O10" i="108" s="1"/>
  <c r="N29" i="108"/>
  <c r="O29" i="108" s="1"/>
  <c r="E11" i="53"/>
  <c r="F15" i="125"/>
  <c r="O31" i="148"/>
  <c r="D31" i="148"/>
  <c r="K31" i="148" s="1"/>
  <c r="I22" i="94"/>
  <c r="N30" i="141"/>
  <c r="I30" i="141" s="1"/>
  <c r="G17" i="96"/>
  <c r="O17" i="96" s="1"/>
  <c r="F29" i="143"/>
  <c r="I24" i="106"/>
  <c r="E27" i="52" l="1"/>
  <c r="E28" i="52"/>
  <c r="E23" i="52"/>
  <c r="F32" i="107"/>
  <c r="O17" i="97"/>
  <c r="I30" i="48"/>
  <c r="W30" i="48" s="1"/>
  <c r="U30" i="48"/>
  <c r="Q10" i="94"/>
  <c r="M10" i="94"/>
  <c r="G18" i="94"/>
  <c r="K18" i="94"/>
  <c r="I18" i="94"/>
  <c r="G31" i="155"/>
  <c r="K10" i="94"/>
  <c r="M18" i="94"/>
  <c r="P30" i="104"/>
  <c r="Q30" i="104" s="1"/>
  <c r="O26" i="141"/>
  <c r="AT19" i="105"/>
  <c r="L32" i="107"/>
  <c r="F31" i="147"/>
  <c r="O14" i="141"/>
  <c r="O30" i="47"/>
  <c r="AD17" i="79"/>
  <c r="E13" i="52"/>
  <c r="W27" i="34"/>
  <c r="O27" i="108"/>
  <c r="Y31" i="147"/>
  <c r="K23" i="148"/>
  <c r="R29" i="52"/>
  <c r="E12" i="52"/>
  <c r="E14" i="52"/>
  <c r="K15" i="148"/>
  <c r="H15" i="148"/>
  <c r="G13" i="97"/>
  <c r="E21" i="52"/>
  <c r="O16" i="108"/>
  <c r="O25" i="97"/>
  <c r="F15" i="148"/>
  <c r="M13" i="97"/>
  <c r="E20" i="52"/>
  <c r="O19" i="79"/>
  <c r="U19" i="79"/>
  <c r="O11" i="141"/>
  <c r="K13" i="97"/>
  <c r="R31" i="147"/>
  <c r="Q13" i="97"/>
  <c r="I25" i="94"/>
  <c r="M25" i="94"/>
  <c r="K25" i="94"/>
  <c r="G25" i="94"/>
  <c r="Q25" i="94"/>
  <c r="Q30" i="47"/>
  <c r="G10" i="94"/>
  <c r="O10" i="94" s="1"/>
  <c r="AT15" i="105"/>
  <c r="R29" i="57"/>
  <c r="E15" i="57"/>
  <c r="O27" i="95"/>
  <c r="E31" i="43"/>
  <c r="K24" i="148"/>
  <c r="H24" i="148"/>
  <c r="O20" i="141"/>
  <c r="O19" i="95"/>
  <c r="O16" i="141"/>
  <c r="E29" i="53"/>
  <c r="E16" i="53"/>
  <c r="E28" i="53"/>
  <c r="E18" i="53"/>
  <c r="E19" i="53"/>
  <c r="E24" i="53"/>
  <c r="E26" i="53"/>
  <c r="R29" i="53"/>
  <c r="E15" i="53"/>
  <c r="E23" i="53"/>
  <c r="E22" i="53"/>
  <c r="E21" i="53"/>
  <c r="E12" i="53"/>
  <c r="E13" i="53"/>
  <c r="O14" i="96"/>
  <c r="K16" i="147"/>
  <c r="F16" i="147"/>
  <c r="O25" i="141"/>
  <c r="Y30" i="34"/>
  <c r="K30" i="34"/>
  <c r="O30" i="34"/>
  <c r="U30" i="34"/>
  <c r="Q30" i="34"/>
  <c r="M30" i="34"/>
  <c r="O22" i="108"/>
  <c r="S30" i="34"/>
  <c r="O24" i="94"/>
  <c r="I30" i="34"/>
  <c r="E29" i="55"/>
  <c r="E12" i="55"/>
  <c r="E24" i="55"/>
  <c r="E27" i="55"/>
  <c r="E13" i="55"/>
  <c r="E19" i="55"/>
  <c r="K23" i="145"/>
  <c r="F23" i="145"/>
  <c r="H23" i="145"/>
  <c r="O22" i="94"/>
  <c r="Y30" i="47"/>
  <c r="I30" i="47"/>
  <c r="W30" i="47" s="1"/>
  <c r="K17" i="144"/>
  <c r="F17" i="144"/>
  <c r="H17" i="144"/>
  <c r="X12" i="152"/>
  <c r="X14" i="152"/>
  <c r="X13" i="152"/>
  <c r="O10" i="96"/>
  <c r="F23" i="148"/>
  <c r="I11" i="95"/>
  <c r="K11" i="95"/>
  <c r="M11" i="95"/>
  <c r="G11" i="95"/>
  <c r="Q11" i="95"/>
  <c r="O21" i="95"/>
  <c r="AD15" i="125"/>
  <c r="O23" i="108"/>
  <c r="O11" i="108"/>
  <c r="O15" i="96"/>
  <c r="P11" i="43"/>
  <c r="Q11" i="43" s="1"/>
  <c r="U23" i="68"/>
  <c r="O24" i="97"/>
  <c r="K30" i="96"/>
  <c r="O20" i="97"/>
  <c r="O14" i="36"/>
  <c r="Q14" i="36" s="1"/>
  <c r="I29" i="141"/>
  <c r="O28" i="36"/>
  <c r="Q28" i="36" s="1"/>
  <c r="O20" i="96"/>
  <c r="K29" i="141"/>
  <c r="O11" i="36"/>
  <c r="P11" i="36" s="1"/>
  <c r="O18" i="94"/>
  <c r="O26" i="36"/>
  <c r="M30" i="97"/>
  <c r="AD21" i="68"/>
  <c r="O24" i="36"/>
  <c r="Q24" i="36" s="1"/>
  <c r="Y31" i="145"/>
  <c r="O18" i="108"/>
  <c r="O19" i="97"/>
  <c r="O20" i="36"/>
  <c r="I30" i="97"/>
  <c r="O26" i="94"/>
  <c r="O29" i="36"/>
  <c r="O22" i="97"/>
  <c r="AB12" i="105"/>
  <c r="O27" i="94"/>
  <c r="O15" i="95"/>
  <c r="Y31" i="142"/>
  <c r="O27" i="96"/>
  <c r="O11" i="96"/>
  <c r="I30" i="96"/>
  <c r="R31" i="142"/>
  <c r="K31" i="145"/>
  <c r="O16" i="94"/>
  <c r="O18" i="141"/>
  <c r="O27" i="36"/>
  <c r="Q27" i="36" s="1"/>
  <c r="M30" i="96"/>
  <c r="O20" i="94"/>
  <c r="O14" i="97"/>
  <c r="O13" i="36"/>
  <c r="P13" i="36" s="1"/>
  <c r="O17" i="36"/>
  <c r="Q17" i="36" s="1"/>
  <c r="K30" i="95"/>
  <c r="AA23" i="68"/>
  <c r="O23" i="36"/>
  <c r="Q23" i="36" s="1"/>
  <c r="O12" i="94"/>
  <c r="F31" i="144"/>
  <c r="O17" i="141"/>
  <c r="O26" i="95"/>
  <c r="F23" i="68"/>
  <c r="AB27" i="104"/>
  <c r="O25" i="96"/>
  <c r="R31" i="146"/>
  <c r="O14" i="95"/>
  <c r="M30" i="95"/>
  <c r="I30" i="95"/>
  <c r="AB30" i="103"/>
  <c r="AB21" i="105"/>
  <c r="O26" i="108"/>
  <c r="O19" i="108"/>
  <c r="AB14" i="104"/>
  <c r="AB23" i="104"/>
  <c r="AB17" i="104"/>
  <c r="AB13" i="104"/>
  <c r="AB24" i="104"/>
  <c r="AB21" i="104"/>
  <c r="AB17" i="105"/>
  <c r="AB30" i="105"/>
  <c r="AB15" i="104"/>
  <c r="H31" i="148"/>
  <c r="G30" i="96"/>
  <c r="O17" i="95"/>
  <c r="G30" i="95"/>
  <c r="K31" i="142"/>
  <c r="F31" i="146"/>
  <c r="AB28" i="103"/>
  <c r="G30" i="141"/>
  <c r="O22" i="36"/>
  <c r="Q22" i="36" s="1"/>
  <c r="AB27" i="103"/>
  <c r="O23" i="94"/>
  <c r="AB22" i="105"/>
  <c r="O15" i="97"/>
  <c r="G30" i="108"/>
  <c r="O21" i="96"/>
  <c r="AB22" i="104"/>
  <c r="O21" i="97"/>
  <c r="O25" i="36"/>
  <c r="P25" i="36" s="1"/>
  <c r="AB28" i="105"/>
  <c r="AB26" i="104"/>
  <c r="AB14" i="105"/>
  <c r="O18" i="36"/>
  <c r="Q18" i="36" s="1"/>
  <c r="O19" i="94"/>
  <c r="I32" i="107"/>
  <c r="AB24" i="105"/>
  <c r="O19" i="36"/>
  <c r="Q19" i="36" s="1"/>
  <c r="AB28" i="104"/>
  <c r="O25" i="95"/>
  <c r="AB19" i="104"/>
  <c r="AB11" i="104"/>
  <c r="L21" i="79"/>
  <c r="O16" i="36"/>
  <c r="O23" i="97"/>
  <c r="AB18" i="104"/>
  <c r="O22" i="96"/>
  <c r="AD16" i="68"/>
  <c r="R31" i="145"/>
  <c r="H31" i="146"/>
  <c r="AB16" i="104"/>
  <c r="P21" i="43"/>
  <c r="R21" i="43" s="1"/>
  <c r="P28" i="36"/>
  <c r="AA21" i="79"/>
  <c r="O12" i="108"/>
  <c r="P24" i="43"/>
  <c r="P26" i="43"/>
  <c r="O15" i="108"/>
  <c r="AJ23" i="103"/>
  <c r="AJ22" i="103"/>
  <c r="AJ24" i="103"/>
  <c r="AJ14" i="103"/>
  <c r="AJ25" i="103"/>
  <c r="AJ16" i="103"/>
  <c r="AJ11" i="103"/>
  <c r="AJ18" i="103"/>
  <c r="AJ28" i="103"/>
  <c r="AJ29" i="103"/>
  <c r="AJ21" i="103"/>
  <c r="AJ15" i="103"/>
  <c r="AJ20" i="103"/>
  <c r="AJ27" i="103"/>
  <c r="AJ17" i="103"/>
  <c r="AJ12" i="103"/>
  <c r="AJ13" i="103"/>
  <c r="AJ26" i="103"/>
  <c r="AJ19" i="103"/>
  <c r="O21" i="94"/>
  <c r="O16" i="95"/>
  <c r="AB18" i="103"/>
  <c r="I23" i="68"/>
  <c r="L23" i="68"/>
  <c r="O17" i="70"/>
  <c r="P17" i="70"/>
  <c r="O32" i="70"/>
  <c r="P32" i="70"/>
  <c r="K30" i="108"/>
  <c r="P24" i="36"/>
  <c r="O10" i="97"/>
  <c r="O16" i="97"/>
  <c r="AB20" i="103"/>
  <c r="AB25" i="105"/>
  <c r="AJ17" i="105"/>
  <c r="AJ18" i="105"/>
  <c r="AJ15" i="105"/>
  <c r="AJ14" i="105"/>
  <c r="AJ22" i="105"/>
  <c r="AJ26" i="105"/>
  <c r="AJ21" i="105"/>
  <c r="AJ11" i="105"/>
  <c r="AJ13" i="105"/>
  <c r="AJ25" i="105"/>
  <c r="AJ19" i="105"/>
  <c r="AJ12" i="105"/>
  <c r="AJ27" i="105"/>
  <c r="AJ28" i="105"/>
  <c r="AJ23" i="105"/>
  <c r="AJ16" i="105"/>
  <c r="AJ24" i="105"/>
  <c r="AJ20" i="105"/>
  <c r="AJ29" i="105"/>
  <c r="AB15" i="105"/>
  <c r="I30" i="108"/>
  <c r="O17" i="108"/>
  <c r="P25" i="43"/>
  <c r="P12" i="43"/>
  <c r="AV26" i="103"/>
  <c r="P15" i="102"/>
  <c r="X23" i="68"/>
  <c r="R23" i="68"/>
  <c r="AB20" i="104"/>
  <c r="O24" i="108"/>
  <c r="AP11" i="103"/>
  <c r="AP19" i="103"/>
  <c r="AP27" i="103"/>
  <c r="AP24" i="103"/>
  <c r="AP12" i="103"/>
  <c r="AP16" i="103"/>
  <c r="AP25" i="103"/>
  <c r="AP28" i="103"/>
  <c r="AP23" i="103"/>
  <c r="AP13" i="103"/>
  <c r="AP26" i="103"/>
  <c r="AP21" i="103"/>
  <c r="AP18" i="103"/>
  <c r="AP20" i="103"/>
  <c r="AP22" i="103"/>
  <c r="AP29" i="103"/>
  <c r="AP14" i="103"/>
  <c r="AP17" i="103"/>
  <c r="AP15" i="103"/>
  <c r="O22" i="95"/>
  <c r="P15" i="43"/>
  <c r="P28" i="43"/>
  <c r="I30" i="94"/>
  <c r="Q12" i="36"/>
  <c r="P12" i="36"/>
  <c r="K30" i="94"/>
  <c r="U21" i="79"/>
  <c r="F31" i="145"/>
  <c r="I29" i="108"/>
  <c r="P22" i="43"/>
  <c r="P29" i="43"/>
  <c r="O13" i="94"/>
  <c r="AB18" i="105"/>
  <c r="Q20" i="36"/>
  <c r="P20" i="36"/>
  <c r="P22" i="36"/>
  <c r="O25" i="70"/>
  <c r="P25" i="70"/>
  <c r="P31" i="70"/>
  <c r="O31" i="70"/>
  <c r="AJ26" i="104"/>
  <c r="AJ28" i="104"/>
  <c r="AJ22" i="104"/>
  <c r="AJ14" i="104"/>
  <c r="AJ23" i="104"/>
  <c r="AJ15" i="104"/>
  <c r="AJ17" i="104"/>
  <c r="AJ13" i="104"/>
  <c r="AJ25" i="104"/>
  <c r="AJ12" i="104"/>
  <c r="AJ29" i="104"/>
  <c r="AJ18" i="104"/>
  <c r="AJ20" i="104"/>
  <c r="AJ21" i="104"/>
  <c r="AJ16" i="104"/>
  <c r="AJ19" i="104"/>
  <c r="AJ27" i="104"/>
  <c r="AJ24" i="104"/>
  <c r="AJ11" i="104"/>
  <c r="AB11" i="103"/>
  <c r="AB25" i="103"/>
  <c r="R31" i="143"/>
  <c r="AV11" i="103"/>
  <c r="AV23" i="103"/>
  <c r="AV17" i="103"/>
  <c r="AV24" i="103"/>
  <c r="AV15" i="103"/>
  <c r="AV21" i="103"/>
  <c r="AV19" i="103"/>
  <c r="AV28" i="103"/>
  <c r="AV25" i="103"/>
  <c r="AV20" i="103"/>
  <c r="AV13" i="103"/>
  <c r="AV14" i="103"/>
  <c r="AV27" i="103"/>
  <c r="AV29" i="103"/>
  <c r="AV22" i="103"/>
  <c r="AV16" i="103"/>
  <c r="AV18" i="103"/>
  <c r="AV12" i="103"/>
  <c r="AP21" i="105"/>
  <c r="AP11" i="105"/>
  <c r="AP15" i="105"/>
  <c r="AP24" i="105"/>
  <c r="AP28" i="105"/>
  <c r="AP20" i="105"/>
  <c r="AP19" i="105"/>
  <c r="AP23" i="105"/>
  <c r="AP13" i="105"/>
  <c r="AP26" i="105"/>
  <c r="AP25" i="105"/>
  <c r="AP17" i="105"/>
  <c r="AP18" i="105"/>
  <c r="AP29" i="105"/>
  <c r="AP14" i="105"/>
  <c r="AP27" i="105"/>
  <c r="AP22" i="105"/>
  <c r="AP16" i="105"/>
  <c r="AP12" i="105"/>
  <c r="F21" i="79"/>
  <c r="O26" i="96"/>
  <c r="E31" i="106"/>
  <c r="I31" i="106"/>
  <c r="O11" i="97"/>
  <c r="P16" i="43"/>
  <c r="P13" i="43"/>
  <c r="G29" i="141"/>
  <c r="G30" i="97"/>
  <c r="O15" i="70"/>
  <c r="P15" i="70"/>
  <c r="P29" i="70"/>
  <c r="O29" i="70"/>
  <c r="G30" i="94"/>
  <c r="Q30" i="94"/>
  <c r="AB17" i="103"/>
  <c r="F31" i="106"/>
  <c r="G31" i="106" s="1"/>
  <c r="AV18" i="104"/>
  <c r="AV14" i="104"/>
  <c r="AV26" i="104"/>
  <c r="AV13" i="104"/>
  <c r="AV21" i="104"/>
  <c r="AV19" i="104"/>
  <c r="AV17" i="104"/>
  <c r="AV20" i="104"/>
  <c r="AV11" i="104"/>
  <c r="AV27" i="104"/>
  <c r="AV25" i="104"/>
  <c r="AV23" i="104"/>
  <c r="AV15" i="104"/>
  <c r="AV22" i="104"/>
  <c r="AV28" i="104"/>
  <c r="AV29" i="104"/>
  <c r="AV24" i="104"/>
  <c r="AV16" i="104"/>
  <c r="AV12" i="104"/>
  <c r="P30" i="70"/>
  <c r="O30" i="70"/>
  <c r="O13" i="70"/>
  <c r="P13" i="70"/>
  <c r="M30" i="141"/>
  <c r="Q30" i="141"/>
  <c r="P24" i="70"/>
  <c r="O24" i="70"/>
  <c r="AB15" i="103"/>
  <c r="AB27" i="105"/>
  <c r="O12" i="141"/>
  <c r="O24" i="95"/>
  <c r="P18" i="43"/>
  <c r="K30" i="141"/>
  <c r="O12" i="96"/>
  <c r="Q29" i="36"/>
  <c r="P29" i="36"/>
  <c r="AB26" i="103"/>
  <c r="R31" i="144"/>
  <c r="H31" i="144"/>
  <c r="P14" i="70"/>
  <c r="O14" i="70"/>
  <c r="P19" i="70"/>
  <c r="O19" i="70"/>
  <c r="R31" i="148"/>
  <c r="O21" i="36"/>
  <c r="O14" i="94"/>
  <c r="M29" i="108"/>
  <c r="AB14" i="103"/>
  <c r="P19" i="43"/>
  <c r="H31" i="142"/>
  <c r="O20" i="70"/>
  <c r="P20" i="70"/>
  <c r="P18" i="70"/>
  <c r="O18" i="70"/>
  <c r="P14" i="36"/>
  <c r="P21" i="70"/>
  <c r="O21" i="70"/>
  <c r="O15" i="36"/>
  <c r="K29" i="108"/>
  <c r="Y31" i="143"/>
  <c r="AB16" i="103"/>
  <c r="AB21" i="103"/>
  <c r="Y31" i="144"/>
  <c r="AD15" i="79"/>
  <c r="M30" i="108"/>
  <c r="AB23" i="105"/>
  <c r="O14" i="108"/>
  <c r="AB19" i="105"/>
  <c r="K31" i="146"/>
  <c r="P14" i="43"/>
  <c r="AB12" i="104"/>
  <c r="P23" i="70"/>
  <c r="O23" i="70"/>
  <c r="P10" i="102"/>
  <c r="P13" i="102"/>
  <c r="P25" i="102"/>
  <c r="P22" i="102"/>
  <c r="P23" i="102"/>
  <c r="P27" i="102"/>
  <c r="P19" i="102"/>
  <c r="P14" i="102"/>
  <c r="P16" i="102"/>
  <c r="P20" i="102"/>
  <c r="P12" i="102"/>
  <c r="P28" i="102"/>
  <c r="P18" i="102"/>
  <c r="P17" i="102"/>
  <c r="P24" i="102"/>
  <c r="P21" i="102"/>
  <c r="P26" i="102"/>
  <c r="P11" i="102"/>
  <c r="O24" i="141"/>
  <c r="AB13" i="105"/>
  <c r="AV27" i="105"/>
  <c r="AV14" i="105"/>
  <c r="AV12" i="105"/>
  <c r="AV17" i="105"/>
  <c r="AV25" i="105"/>
  <c r="AV15" i="105"/>
  <c r="AV22" i="105"/>
  <c r="AV16" i="105"/>
  <c r="AV18" i="105"/>
  <c r="AV29" i="105"/>
  <c r="AV24" i="105"/>
  <c r="AV20" i="105"/>
  <c r="AV11" i="105"/>
  <c r="AV28" i="105"/>
  <c r="AV21" i="105"/>
  <c r="AV13" i="105"/>
  <c r="AV23" i="105"/>
  <c r="AV26" i="105"/>
  <c r="AV19" i="105"/>
  <c r="AD19" i="79"/>
  <c r="P17" i="43"/>
  <c r="O11" i="94"/>
  <c r="O19" i="96"/>
  <c r="AB23" i="103"/>
  <c r="P16" i="36"/>
  <c r="Q16" i="36"/>
  <c r="P27" i="70"/>
  <c r="O27" i="70"/>
  <c r="O13" i="95"/>
  <c r="Q26" i="36"/>
  <c r="P26" i="36"/>
  <c r="O15" i="94"/>
  <c r="AB22" i="103"/>
  <c r="F31" i="143"/>
  <c r="O24" i="96"/>
  <c r="AB11" i="105"/>
  <c r="AB16" i="105"/>
  <c r="W30" i="49"/>
  <c r="X21" i="79"/>
  <c r="O21" i="79"/>
  <c r="R21" i="79"/>
  <c r="AB24" i="103"/>
  <c r="O22" i="141"/>
  <c r="P20" i="43"/>
  <c r="K30" i="97"/>
  <c r="AB26" i="105"/>
  <c r="AB30" i="104"/>
  <c r="Y31" i="148"/>
  <c r="P27" i="36"/>
  <c r="AB19" i="103"/>
  <c r="O12" i="95"/>
  <c r="P23" i="43"/>
  <c r="O28" i="70"/>
  <c r="P28" i="70"/>
  <c r="AB12" i="103"/>
  <c r="O16" i="70"/>
  <c r="P16" i="70"/>
  <c r="O22" i="70"/>
  <c r="P22" i="70"/>
  <c r="P26" i="70"/>
  <c r="O26" i="70"/>
  <c r="AB13" i="103"/>
  <c r="Q13" i="36"/>
  <c r="AP11" i="104"/>
  <c r="AP17" i="104"/>
  <c r="AP23" i="104"/>
  <c r="AP21" i="104"/>
  <c r="AP15" i="104"/>
  <c r="AP18" i="104"/>
  <c r="AP19" i="104"/>
  <c r="AP16" i="104"/>
  <c r="AP12" i="104"/>
  <c r="AP27" i="104"/>
  <c r="AP26" i="104"/>
  <c r="AP13" i="104"/>
  <c r="AP24" i="104"/>
  <c r="AP14" i="104"/>
  <c r="AP28" i="104"/>
  <c r="AP25" i="104"/>
  <c r="AP29" i="104"/>
  <c r="AP20" i="104"/>
  <c r="AP22" i="104"/>
  <c r="G29" i="108"/>
  <c r="O18" i="97"/>
  <c r="AB20" i="105"/>
  <c r="F31" i="148"/>
  <c r="O27" i="97"/>
  <c r="P27" i="43"/>
  <c r="AB25" i="104"/>
  <c r="H31" i="143"/>
  <c r="P17" i="36" l="1"/>
  <c r="O13" i="97"/>
  <c r="O25" i="94"/>
  <c r="AD23" i="104"/>
  <c r="R11" i="43"/>
  <c r="P23" i="36"/>
  <c r="AD16" i="104"/>
  <c r="P18" i="36"/>
  <c r="O30" i="95"/>
  <c r="O30" i="96"/>
  <c r="O30" i="108"/>
  <c r="W30" i="34"/>
  <c r="O11" i="95"/>
  <c r="AD20" i="104"/>
  <c r="Q11" i="36"/>
  <c r="P19" i="36"/>
  <c r="Q25" i="36"/>
  <c r="AD29" i="104"/>
  <c r="AE29" i="104" s="1"/>
  <c r="AD18" i="104"/>
  <c r="AF18" i="104" s="1"/>
  <c r="AD12" i="104"/>
  <c r="AD22" i="104"/>
  <c r="AD15" i="104"/>
  <c r="AD11" i="104"/>
  <c r="AF11" i="104" s="1"/>
  <c r="AD25" i="104"/>
  <c r="AF25" i="104" s="1"/>
  <c r="AD27" i="104"/>
  <c r="AD23" i="68"/>
  <c r="AD21" i="104"/>
  <c r="O30" i="141"/>
  <c r="AD17" i="104"/>
  <c r="AF17" i="104" s="1"/>
  <c r="AD24" i="104"/>
  <c r="AD28" i="104"/>
  <c r="AE28" i="104" s="1"/>
  <c r="Q21" i="43"/>
  <c r="AD19" i="104"/>
  <c r="AF19" i="104" s="1"/>
  <c r="AD13" i="104"/>
  <c r="AF13" i="104" s="1"/>
  <c r="O30" i="94"/>
  <c r="AF16" i="104"/>
  <c r="AE16" i="104"/>
  <c r="AL13" i="104"/>
  <c r="AK13" i="104"/>
  <c r="AR21" i="103"/>
  <c r="AQ21" i="103"/>
  <c r="Q22" i="102"/>
  <c r="R22" i="102"/>
  <c r="AX29" i="104"/>
  <c r="AW29" i="104"/>
  <c r="AX13" i="104"/>
  <c r="AW13" i="104"/>
  <c r="O30" i="97"/>
  <c r="AR13" i="105"/>
  <c r="AQ13" i="105"/>
  <c r="AX22" i="103"/>
  <c r="AW22" i="103"/>
  <c r="AW17" i="103"/>
  <c r="AX17" i="103"/>
  <c r="AK11" i="104"/>
  <c r="AL11" i="104"/>
  <c r="AK17" i="104"/>
  <c r="AL17" i="104"/>
  <c r="AR26" i="103"/>
  <c r="AQ26" i="103"/>
  <c r="Q12" i="43"/>
  <c r="R12" i="43"/>
  <c r="AL12" i="105"/>
  <c r="AK12" i="105"/>
  <c r="AL21" i="103"/>
  <c r="AK21" i="103"/>
  <c r="R26" i="43"/>
  <c r="Q26" i="43"/>
  <c r="AX26" i="103"/>
  <c r="AW26" i="103"/>
  <c r="AX16" i="105"/>
  <c r="AW16" i="105"/>
  <c r="Q21" i="102"/>
  <c r="R21" i="102"/>
  <c r="P15" i="36"/>
  <c r="Q15" i="36"/>
  <c r="AR12" i="104"/>
  <c r="AQ12" i="104"/>
  <c r="AX19" i="105"/>
  <c r="AW19" i="105"/>
  <c r="AX22" i="105"/>
  <c r="AW22" i="105"/>
  <c r="Q24" i="102"/>
  <c r="R24" i="102"/>
  <c r="Q25" i="102"/>
  <c r="R25" i="102"/>
  <c r="AW28" i="104"/>
  <c r="AX28" i="104"/>
  <c r="AX26" i="104"/>
  <c r="AW26" i="104"/>
  <c r="AD21" i="79"/>
  <c r="AQ23" i="105"/>
  <c r="AR23" i="105"/>
  <c r="AX29" i="103"/>
  <c r="AW29" i="103"/>
  <c r="AX23" i="103"/>
  <c r="AW23" i="103"/>
  <c r="AK24" i="104"/>
  <c r="AL24" i="104"/>
  <c r="AK15" i="104"/>
  <c r="AL15" i="104"/>
  <c r="Q28" i="43"/>
  <c r="R28" i="43"/>
  <c r="AQ13" i="103"/>
  <c r="AR13" i="103"/>
  <c r="R25" i="43"/>
  <c r="Q25" i="43"/>
  <c r="AK19" i="105"/>
  <c r="AL19" i="105"/>
  <c r="AL29" i="103"/>
  <c r="AK29" i="103"/>
  <c r="Q24" i="43"/>
  <c r="R24" i="43"/>
  <c r="R14" i="43"/>
  <c r="Q14" i="43"/>
  <c r="AX21" i="104"/>
  <c r="AW21" i="104"/>
  <c r="AR26" i="105"/>
  <c r="AQ26" i="105"/>
  <c r="AX16" i="103"/>
  <c r="AW16" i="103"/>
  <c r="AX26" i="105"/>
  <c r="AW26" i="105"/>
  <c r="AX15" i="105"/>
  <c r="AW15" i="105"/>
  <c r="Q17" i="102"/>
  <c r="R17" i="102"/>
  <c r="Q13" i="102"/>
  <c r="R13" i="102"/>
  <c r="P21" i="36"/>
  <c r="Q21" i="36"/>
  <c r="AX22" i="104"/>
  <c r="AW22" i="104"/>
  <c r="AW14" i="104"/>
  <c r="AX14" i="104"/>
  <c r="Q13" i="43"/>
  <c r="R13" i="43"/>
  <c r="AR12" i="105"/>
  <c r="AQ12" i="105"/>
  <c r="AQ19" i="105"/>
  <c r="AR19" i="105"/>
  <c r="AX27" i="103"/>
  <c r="AW27" i="103"/>
  <c r="AX11" i="103"/>
  <c r="AW11" i="103"/>
  <c r="AK27" i="104"/>
  <c r="AL27" i="104"/>
  <c r="AL23" i="104"/>
  <c r="AK23" i="104"/>
  <c r="Q15" i="43"/>
  <c r="R15" i="43"/>
  <c r="AQ23" i="103"/>
  <c r="AR23" i="103"/>
  <c r="AK25" i="105"/>
  <c r="AL25" i="105"/>
  <c r="AK28" i="103"/>
  <c r="AL28" i="103"/>
  <c r="AQ16" i="104"/>
  <c r="AR16" i="104"/>
  <c r="AQ22" i="104"/>
  <c r="AR22" i="104"/>
  <c r="AR19" i="104"/>
  <c r="AQ19" i="104"/>
  <c r="AD22" i="105"/>
  <c r="AD12" i="105"/>
  <c r="AD20" i="105"/>
  <c r="AD23" i="105"/>
  <c r="AD17" i="105"/>
  <c r="AD16" i="105"/>
  <c r="AD27" i="105"/>
  <c r="AD26" i="105"/>
  <c r="AD18" i="105"/>
  <c r="AD15" i="105"/>
  <c r="AD29" i="105"/>
  <c r="AD13" i="105"/>
  <c r="AD14" i="105"/>
  <c r="AD24" i="105"/>
  <c r="AD21" i="105"/>
  <c r="AD11" i="105"/>
  <c r="AD28" i="105"/>
  <c r="AD25" i="105"/>
  <c r="AD19" i="105"/>
  <c r="AD26" i="104"/>
  <c r="AD14" i="104"/>
  <c r="AX23" i="105"/>
  <c r="AW23" i="105"/>
  <c r="AW25" i="105"/>
  <c r="AX25" i="105"/>
  <c r="Q18" i="102"/>
  <c r="R18" i="102"/>
  <c r="Q10" i="102"/>
  <c r="R10" i="102"/>
  <c r="AX15" i="104"/>
  <c r="AW15" i="104"/>
  <c r="AX18" i="104"/>
  <c r="AW18" i="104"/>
  <c r="Q16" i="43"/>
  <c r="R16" i="43"/>
  <c r="AR16" i="105"/>
  <c r="AQ16" i="105"/>
  <c r="AR20" i="105"/>
  <c r="AQ20" i="105"/>
  <c r="AX14" i="103"/>
  <c r="AW14" i="103"/>
  <c r="AL19" i="104"/>
  <c r="AK19" i="104"/>
  <c r="AL14" i="104"/>
  <c r="AK14" i="104"/>
  <c r="AQ28" i="103"/>
  <c r="AR28" i="103"/>
  <c r="AK13" i="105"/>
  <c r="AL13" i="105"/>
  <c r="AL18" i="103"/>
  <c r="AK18" i="103"/>
  <c r="AE23" i="104"/>
  <c r="AF23" i="104"/>
  <c r="Q18" i="43"/>
  <c r="R18" i="43"/>
  <c r="AW23" i="104"/>
  <c r="AX23" i="104"/>
  <c r="AQ22" i="105"/>
  <c r="AR22" i="105"/>
  <c r="AQ28" i="105"/>
  <c r="AR28" i="105"/>
  <c r="AX13" i="103"/>
  <c r="AW13" i="103"/>
  <c r="AK16" i="104"/>
  <c r="AL16" i="104"/>
  <c r="AK22" i="104"/>
  <c r="AL22" i="104"/>
  <c r="AR15" i="103"/>
  <c r="AQ15" i="103"/>
  <c r="AR25" i="103"/>
  <c r="AQ25" i="103"/>
  <c r="AK11" i="105"/>
  <c r="AL11" i="105"/>
  <c r="AK19" i="103"/>
  <c r="AL19" i="103"/>
  <c r="AL11" i="103"/>
  <c r="AK11" i="103"/>
  <c r="Q23" i="102"/>
  <c r="R23" i="102"/>
  <c r="AK17" i="105"/>
  <c r="AL17" i="105"/>
  <c r="AQ20" i="104"/>
  <c r="AR20" i="104"/>
  <c r="AE12" i="104"/>
  <c r="AF12" i="104"/>
  <c r="AW17" i="105"/>
  <c r="AX17" i="105"/>
  <c r="AR15" i="104"/>
  <c r="AQ15" i="104"/>
  <c r="AF24" i="104"/>
  <c r="AE24" i="104"/>
  <c r="AX21" i="105"/>
  <c r="AW21" i="105"/>
  <c r="AW12" i="105"/>
  <c r="AX12" i="105"/>
  <c r="Q12" i="102"/>
  <c r="R12" i="102"/>
  <c r="AX25" i="104"/>
  <c r="AW25" i="104"/>
  <c r="AR27" i="105"/>
  <c r="AQ27" i="105"/>
  <c r="AR24" i="105"/>
  <c r="AQ24" i="105"/>
  <c r="AX20" i="103"/>
  <c r="AW20" i="103"/>
  <c r="AL21" i="104"/>
  <c r="AK21" i="104"/>
  <c r="AK28" i="104"/>
  <c r="AL28" i="104"/>
  <c r="AR17" i="103"/>
  <c r="AQ17" i="103"/>
  <c r="AQ16" i="103"/>
  <c r="AR16" i="103"/>
  <c r="AK29" i="105"/>
  <c r="AL29" i="105"/>
  <c r="AL21" i="105"/>
  <c r="AK21" i="105"/>
  <c r="AK26" i="103"/>
  <c r="AL26" i="103"/>
  <c r="AL16" i="103"/>
  <c r="AK16" i="103"/>
  <c r="AX13" i="105"/>
  <c r="AW13" i="105"/>
  <c r="R28" i="102"/>
  <c r="Q28" i="102"/>
  <c r="AQ29" i="104"/>
  <c r="AR29" i="104"/>
  <c r="AQ25" i="104"/>
  <c r="AR25" i="104"/>
  <c r="AQ21" i="104"/>
  <c r="AR21" i="104"/>
  <c r="AF21" i="104"/>
  <c r="AE21" i="104"/>
  <c r="R17" i="43"/>
  <c r="Q17" i="43"/>
  <c r="AW28" i="105"/>
  <c r="AX28" i="105"/>
  <c r="AW14" i="105"/>
  <c r="AX14" i="105"/>
  <c r="R20" i="102"/>
  <c r="Q20" i="102"/>
  <c r="AX27" i="104"/>
  <c r="AW27" i="104"/>
  <c r="AR14" i="105"/>
  <c r="AQ14" i="105"/>
  <c r="AQ15" i="105"/>
  <c r="AR15" i="105"/>
  <c r="AX25" i="103"/>
  <c r="AW25" i="103"/>
  <c r="AL20" i="104"/>
  <c r="AK20" i="104"/>
  <c r="AL26" i="104"/>
  <c r="AK26" i="104"/>
  <c r="AQ14" i="103"/>
  <c r="AR14" i="103"/>
  <c r="AR12" i="103"/>
  <c r="AQ12" i="103"/>
  <c r="AL20" i="105"/>
  <c r="AK20" i="105"/>
  <c r="AL26" i="105"/>
  <c r="AK26" i="105"/>
  <c r="AL13" i="103"/>
  <c r="AK13" i="103"/>
  <c r="AK25" i="103"/>
  <c r="AL25" i="103"/>
  <c r="AK27" i="105"/>
  <c r="AL27" i="105"/>
  <c r="AR27" i="104"/>
  <c r="AQ27" i="104"/>
  <c r="AQ18" i="104"/>
  <c r="AR18" i="104"/>
  <c r="AQ28" i="104"/>
  <c r="AR28" i="104"/>
  <c r="AX27" i="105"/>
  <c r="AW27" i="105"/>
  <c r="AW11" i="104"/>
  <c r="AX11" i="104"/>
  <c r="AR29" i="105"/>
  <c r="AQ29" i="105"/>
  <c r="AQ11" i="105"/>
  <c r="AR11" i="105"/>
  <c r="AX28" i="103"/>
  <c r="AW28" i="103"/>
  <c r="AL18" i="104"/>
  <c r="AK18" i="104"/>
  <c r="R29" i="43"/>
  <c r="Q29" i="43"/>
  <c r="AR29" i="103"/>
  <c r="AQ29" i="103"/>
  <c r="AR24" i="103"/>
  <c r="AQ24" i="103"/>
  <c r="AL24" i="105"/>
  <c r="AK24" i="105"/>
  <c r="AL22" i="105"/>
  <c r="AK22" i="105"/>
  <c r="AK12" i="103"/>
  <c r="AL12" i="103"/>
  <c r="AL14" i="103"/>
  <c r="AK14" i="103"/>
  <c r="AQ26" i="104"/>
  <c r="AR26" i="104"/>
  <c r="AW18" i="105"/>
  <c r="AX18" i="105"/>
  <c r="AX24" i="103"/>
  <c r="AW24" i="103"/>
  <c r="AQ23" i="104"/>
  <c r="AR23" i="104"/>
  <c r="R20" i="43"/>
  <c r="Q20" i="43"/>
  <c r="AF27" i="104"/>
  <c r="AE27" i="104"/>
  <c r="AQ17" i="104"/>
  <c r="AR17" i="104"/>
  <c r="AE20" i="104"/>
  <c r="AF20" i="104"/>
  <c r="AW20" i="105"/>
  <c r="AX20" i="105"/>
  <c r="R14" i="102"/>
  <c r="Q14" i="102"/>
  <c r="R19" i="43"/>
  <c r="Q19" i="43"/>
  <c r="AX20" i="104"/>
  <c r="AW20" i="104"/>
  <c r="AQ18" i="105"/>
  <c r="AR18" i="105"/>
  <c r="AR21" i="105"/>
  <c r="AQ21" i="105"/>
  <c r="AX19" i="103"/>
  <c r="AW19" i="103"/>
  <c r="AK29" i="104"/>
  <c r="AL29" i="104"/>
  <c r="Q22" i="43"/>
  <c r="R22" i="43"/>
  <c r="AR22" i="103"/>
  <c r="AQ22" i="103"/>
  <c r="AQ27" i="103"/>
  <c r="AR27" i="103"/>
  <c r="AK16" i="105"/>
  <c r="AL16" i="105"/>
  <c r="AL14" i="105"/>
  <c r="AK14" i="105"/>
  <c r="AL17" i="103"/>
  <c r="AK17" i="103"/>
  <c r="AL24" i="103"/>
  <c r="AK24" i="103"/>
  <c r="AD23" i="103"/>
  <c r="AD15" i="103"/>
  <c r="AD21" i="103"/>
  <c r="AD17" i="103"/>
  <c r="AD29" i="103"/>
  <c r="AD16" i="103"/>
  <c r="AD14" i="103"/>
  <c r="AD28" i="103"/>
  <c r="AD13" i="103"/>
  <c r="AD12" i="103"/>
  <c r="AD18" i="103"/>
  <c r="AD24" i="103"/>
  <c r="AD26" i="103"/>
  <c r="AD22" i="103"/>
  <c r="AD25" i="103"/>
  <c r="AD19" i="103"/>
  <c r="AD20" i="103"/>
  <c r="AD11" i="103"/>
  <c r="Q16" i="102"/>
  <c r="R16" i="102"/>
  <c r="AQ14" i="104"/>
  <c r="AR14" i="104"/>
  <c r="R27" i="43"/>
  <c r="Q27" i="43"/>
  <c r="AR24" i="104"/>
  <c r="AQ24" i="104"/>
  <c r="AR11" i="104"/>
  <c r="AQ11" i="104"/>
  <c r="AW24" i="105"/>
  <c r="AX24" i="105"/>
  <c r="R19" i="102"/>
  <c r="Q19" i="102"/>
  <c r="AW12" i="104"/>
  <c r="AX12" i="104"/>
  <c r="AX17" i="104"/>
  <c r="AW17" i="104"/>
  <c r="AQ17" i="105"/>
  <c r="AR17" i="105"/>
  <c r="AX12" i="103"/>
  <c r="AW12" i="103"/>
  <c r="AX21" i="103"/>
  <c r="AW21" i="103"/>
  <c r="AK12" i="104"/>
  <c r="AL12" i="104"/>
  <c r="AR20" i="103"/>
  <c r="AQ20" i="103"/>
  <c r="AR19" i="103"/>
  <c r="AQ19" i="103"/>
  <c r="AK23" i="105"/>
  <c r="AL23" i="105"/>
  <c r="AK15" i="105"/>
  <c r="AL15" i="105"/>
  <c r="AK27" i="103"/>
  <c r="AL27" i="103"/>
  <c r="AK22" i="103"/>
  <c r="AL22" i="103"/>
  <c r="R26" i="102"/>
  <c r="Q26" i="102"/>
  <c r="AX24" i="104"/>
  <c r="AW24" i="104"/>
  <c r="AF22" i="104"/>
  <c r="AE22" i="104"/>
  <c r="AX11" i="105"/>
  <c r="AW11" i="105"/>
  <c r="AR13" i="104"/>
  <c r="AQ13" i="104"/>
  <c r="R23" i="43"/>
  <c r="Q23" i="43"/>
  <c r="AE15" i="104"/>
  <c r="AF15" i="104"/>
  <c r="AW29" i="105"/>
  <c r="AX29" i="105"/>
  <c r="R11" i="102"/>
  <c r="Q11" i="102"/>
  <c r="Q27" i="102"/>
  <c r="R27" i="102"/>
  <c r="AW16" i="104"/>
  <c r="AX16" i="104"/>
  <c r="AX19" i="104"/>
  <c r="AW19" i="104"/>
  <c r="AD27" i="103"/>
  <c r="AQ25" i="105"/>
  <c r="AR25" i="105"/>
  <c r="AW18" i="103"/>
  <c r="AX18" i="103"/>
  <c r="AX15" i="103"/>
  <c r="AW15" i="103"/>
  <c r="AL25" i="104"/>
  <c r="AK25" i="104"/>
  <c r="AQ18" i="103"/>
  <c r="AR18" i="103"/>
  <c r="AQ11" i="103"/>
  <c r="AR11" i="103"/>
  <c r="Q15" i="102"/>
  <c r="R15" i="102"/>
  <c r="AL28" i="105"/>
  <c r="AK28" i="105"/>
  <c r="AK18" i="105"/>
  <c r="AL18" i="105"/>
  <c r="AL20" i="103"/>
  <c r="AK20" i="103"/>
  <c r="AK23" i="103"/>
  <c r="AL23" i="103"/>
  <c r="AK15" i="103"/>
  <c r="AL15" i="103"/>
  <c r="AE25" i="104" l="1"/>
  <c r="AF29" i="104"/>
  <c r="AE18" i="104"/>
  <c r="AE11" i="104"/>
  <c r="AE17" i="104"/>
  <c r="AE13" i="104"/>
  <c r="AF28" i="104"/>
  <c r="AE19" i="104"/>
  <c r="AF24" i="103"/>
  <c r="AE24" i="103"/>
  <c r="AF18" i="103"/>
  <c r="AE18" i="103"/>
  <c r="AF28" i="105"/>
  <c r="AE28" i="105"/>
  <c r="AE17" i="105"/>
  <c r="AF17" i="105"/>
  <c r="AE25" i="103"/>
  <c r="AF25" i="103"/>
  <c r="AE12" i="103"/>
  <c r="AF12" i="103"/>
  <c r="AF11" i="105"/>
  <c r="AE11" i="105"/>
  <c r="AE23" i="105"/>
  <c r="AF23" i="105"/>
  <c r="AE27" i="103"/>
  <c r="AF27" i="103"/>
  <c r="AE13" i="103"/>
  <c r="AF13" i="103"/>
  <c r="AE21" i="105"/>
  <c r="AF21" i="105"/>
  <c r="AE20" i="105"/>
  <c r="AF20" i="105"/>
  <c r="AF28" i="103"/>
  <c r="AE28" i="103"/>
  <c r="AF24" i="105"/>
  <c r="AE24" i="105"/>
  <c r="AF12" i="105"/>
  <c r="AE12" i="105"/>
  <c r="AF29" i="105"/>
  <c r="AE29" i="105"/>
  <c r="AE14" i="105"/>
  <c r="AF14" i="105"/>
  <c r="AE22" i="105"/>
  <c r="AF22" i="105"/>
  <c r="AF14" i="103"/>
  <c r="AE14" i="103"/>
  <c r="AE11" i="103"/>
  <c r="AF11" i="103"/>
  <c r="AF16" i="103"/>
  <c r="AE16" i="103"/>
  <c r="AF13" i="105"/>
  <c r="AE13" i="105"/>
  <c r="AF20" i="103"/>
  <c r="AE20" i="103"/>
  <c r="AE19" i="103"/>
  <c r="AF19" i="103"/>
  <c r="AF17" i="103"/>
  <c r="AE17" i="103"/>
  <c r="AF15" i="105"/>
  <c r="AE15" i="105"/>
  <c r="AF29" i="103"/>
  <c r="AE29" i="103"/>
  <c r="AE14" i="104"/>
  <c r="AF14" i="104"/>
  <c r="AE18" i="105"/>
  <c r="AF18" i="105"/>
  <c r="AE22" i="103"/>
  <c r="AF22" i="103"/>
  <c r="AF15" i="103"/>
  <c r="AE15" i="103"/>
  <c r="AF26" i="104"/>
  <c r="AE26" i="104"/>
  <c r="AF26" i="105"/>
  <c r="AE26" i="105"/>
  <c r="AE21" i="103"/>
  <c r="AF21" i="103"/>
  <c r="AE26" i="103"/>
  <c r="AF26" i="103"/>
  <c r="AE23" i="103"/>
  <c r="AF23" i="103"/>
  <c r="AE19" i="105"/>
  <c r="AF19" i="105"/>
  <c r="AE27" i="105"/>
  <c r="AF27" i="105"/>
  <c r="AF25" i="105"/>
  <c r="AE25" i="105"/>
  <c r="AF16" i="105"/>
  <c r="AE16" i="105"/>
  <c r="F12" i="134" l="1"/>
  <c r="J27" i="164" l="1"/>
  <c r="M15" i="90" l="1"/>
  <c r="M16" i="90"/>
  <c r="M25" i="90"/>
  <c r="M28" i="90"/>
  <c r="M19" i="90"/>
  <c r="M23" i="90"/>
  <c r="M30" i="90"/>
  <c r="M22" i="90"/>
  <c r="M14" i="90"/>
  <c r="M21" i="90"/>
  <c r="M17" i="90"/>
  <c r="M33" i="90"/>
  <c r="M26" i="90"/>
  <c r="M18" i="90"/>
  <c r="M29" i="90"/>
  <c r="M27" i="90"/>
  <c r="M13" i="90"/>
  <c r="M24" i="90"/>
  <c r="M20" i="90"/>
  <c r="M31" i="90"/>
  <c r="O15" i="90" l="1"/>
  <c r="O31" i="90"/>
  <c r="O14" i="90"/>
  <c r="O21" i="90"/>
  <c r="O18" i="90"/>
  <c r="O28" i="90"/>
  <c r="O25" i="90"/>
  <c r="O23" i="90"/>
  <c r="O19" i="90"/>
  <c r="O27" i="90"/>
  <c r="O32" i="90"/>
  <c r="O13" i="90"/>
  <c r="O20" i="90"/>
  <c r="O24" i="90"/>
  <c r="O29" i="90"/>
  <c r="O16" i="90"/>
  <c r="O17" i="90"/>
  <c r="O22" i="90"/>
  <c r="O26" i="90"/>
  <c r="O30" i="90"/>
  <c r="P13" i="90" l="1"/>
  <c r="Q13" i="90"/>
  <c r="P32" i="90"/>
  <c r="Q32" i="90"/>
  <c r="Q27" i="90"/>
  <c r="P27" i="90"/>
  <c r="P19" i="90"/>
  <c r="Q19" i="90"/>
  <c r="P30" i="90"/>
  <c r="Q30" i="90"/>
  <c r="P23" i="90"/>
  <c r="Q23" i="90"/>
  <c r="P26" i="90"/>
  <c r="Q26" i="90"/>
  <c r="P25" i="90"/>
  <c r="Q25" i="90"/>
  <c r="P22" i="90"/>
  <c r="Q22" i="90"/>
  <c r="P28" i="90"/>
  <c r="Q28" i="90"/>
  <c r="P17" i="90"/>
  <c r="Q17" i="90"/>
  <c r="P18" i="90"/>
  <c r="Q18" i="90"/>
  <c r="P16" i="90"/>
  <c r="Q16" i="90"/>
  <c r="Q21" i="90"/>
  <c r="P21" i="90"/>
  <c r="Q29" i="90"/>
  <c r="P29" i="90"/>
  <c r="Q14" i="90"/>
  <c r="P14" i="90"/>
  <c r="P24" i="90"/>
  <c r="Q24" i="90"/>
  <c r="Q31" i="90"/>
  <c r="P31" i="90"/>
  <c r="P20" i="90"/>
  <c r="Q20" i="90"/>
  <c r="Q15" i="90"/>
  <c r="P15" i="90"/>
  <c r="J27" i="162" l="1"/>
  <c r="J27" i="161"/>
  <c r="J27" i="160"/>
  <c r="J27" i="163"/>
  <c r="X27" i="160" l="1"/>
  <c r="X27" i="161"/>
</calcChain>
</file>

<file path=xl/sharedStrings.xml><?xml version="1.0" encoding="utf-8"?>
<sst xmlns="http://schemas.openxmlformats.org/spreadsheetml/2006/main" count="4747" uniqueCount="493">
  <si>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</si>
  <si>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</si>
  <si>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</si>
  <si>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</si>
  <si>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</si>
  <si>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</si>
  <si>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</si>
  <si>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</si>
  <si>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</si>
  <si>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</si>
  <si>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</si>
  <si>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</si>
  <si>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</si>
  <si>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</si>
  <si>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</si>
  <si>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</si>
  <si>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</si>
  <si>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</si>
  <si>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</si>
  <si>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</si>
  <si>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</si>
  <si>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</si>
  <si>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</si>
  <si>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</si>
  <si>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</si>
  <si>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</si>
  <si>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</si>
  <si>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</si>
  <si>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</si>
  <si>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</si>
  <si>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</si>
  <si>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</si>
  <si>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</si>
  <si>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</si>
  <si>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</si>
  <si>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</si>
  <si>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</si>
  <si>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</si>
  <si>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</si>
  <si>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</si>
  <si>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</si>
  <si>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</si>
  <si>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</si>
  <si>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</si>
  <si>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</si>
  <si>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</si>
  <si>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</si>
  <si>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</si>
  <si>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</si>
  <si>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</si>
  <si>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</si>
  <si>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</si>
  <si>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</si>
  <si>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</si>
  <si>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</si>
  <si>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</si>
  <si>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</si>
  <si>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</si>
  <si>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</si>
  <si>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</si>
  <si>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</si>
  <si>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</si>
  <si>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</si>
  <si>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</si>
  <si>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</si>
  <si>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</si>
  <si>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</si>
  <si>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</si>
  <si>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</si>
  <si>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</si>
  <si>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</si>
  <si>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</si>
  <si>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</si>
  <si>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</si>
  <si>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</si>
  <si>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</si>
  <si>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</si>
  <si>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</si>
  <si>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</si>
  <si>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</si>
  <si>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</si>
  <si>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</si>
  <si>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</si>
  <si>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</si>
  <si>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</si>
  <si>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</si>
  <si>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</si>
  <si>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</si>
  <si>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</si>
  <si>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</si>
  <si>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</si>
  <si>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</si>
  <si>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</si>
  <si>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</si>
  <si>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</si>
  <si>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</si>
  <si>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</si>
  <si>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</si>
  <si>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</si>
  <si>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</si>
  <si>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</si>
  <si>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</si>
  <si>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</si>
  <si>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</si>
  <si>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</si>
  <si>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</si>
  <si>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</si>
  <si>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</si>
  <si>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</si>
  <si>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</si>
  <si>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</si>
  <si>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</si>
  <si>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</si>
  <si>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</si>
  <si>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</si>
  <si>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</si>
  <si>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</si>
  <si>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</si>
  <si>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</si>
  <si>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</si>
  <si>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</si>
  <si>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</si>
  <si>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</si>
  <si>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</si>
  <si>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</si>
  <si>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</si>
  <si>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</si>
  <si>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</si>
  <si>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</si>
  <si>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</si>
  <si>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</si>
  <si>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</si>
  <si>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</si>
  <si>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</si>
  <si>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</si>
  <si>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</si>
  <si>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</si>
  <si>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</si>
  <si>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</si>
  <si>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</si>
  <si>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</si>
  <si>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</si>
  <si>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</si>
  <si>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</si>
  <si>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</si>
  <si>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</si>
  <si>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</si>
  <si>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</si>
  <si>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</si>
  <si>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</si>
  <si>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</si>
  <si>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</si>
  <si>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</si>
  <si>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</si>
  <si>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</si>
  <si>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</si>
  <si>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</si>
  <si>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</si>
  <si>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</si>
  <si>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</si>
  <si>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</si>
  <si>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</si>
  <si>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</si>
  <si>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</si>
  <si>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</si>
  <si>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</si>
  <si>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</si>
  <si>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</si>
  <si>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</si>
  <si>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</si>
  <si>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</si>
  <si>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</si>
  <si>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</si>
  <si>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</si>
  <si>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</si>
  <si>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</si>
  <si>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</si>
  <si>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</si>
  <si>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</si>
  <si>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</si>
  <si>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</si>
  <si>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</si>
  <si>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</si>
  <si>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</si>
  <si>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</si>
  <si>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</si>
  <si>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</si>
  <si>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</si>
  <si>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</si>
  <si>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</si>
  <si>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</si>
  <si>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</si>
  <si>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</si>
  <si>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</si>
  <si>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</si>
  <si>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</si>
  <si>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</si>
  <si>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</si>
  <si>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</si>
  <si>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</si>
  <si>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</si>
  <si>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</si>
  <si>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</si>
  <si>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</si>
  <si>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</si>
  <si>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</si>
  <si>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</si>
  <si>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</si>
  <si>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</si>
  <si>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</si>
  <si>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</si>
  <si>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</si>
  <si>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</si>
  <si>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</si>
  <si>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</si>
  <si>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</si>
  <si>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</si>
  <si>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</si>
  <si>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</si>
  <si>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</si>
  <si>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</si>
  <si>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</si>
  <si>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</si>
  <si>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</si>
  <si>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</si>
  <si>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</si>
  <si>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</si>
  <si>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</si>
  <si>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</si>
  <si>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</si>
  <si>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</si>
  <si>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</si>
  <si>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</si>
  <si>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</si>
  <si>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</si>
  <si>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</si>
  <si>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</si>
  <si>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</si>
  <si>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</si>
  <si>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</si>
  <si>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</si>
  <si>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</si>
  <si>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</si>
  <si>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</si>
  <si>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</si>
  <si>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</si>
  <si>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</si>
  <si>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</si>
  <si>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</si>
  <si>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</si>
  <si>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</si>
  <si>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</si>
  <si>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</si>
  <si>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</si>
  <si>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</si>
  <si>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</si>
  <si>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</si>
  <si>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</si>
  <si>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</si>
  <si>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</si>
  <si>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</si>
  <si>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</si>
  <si>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</si>
  <si>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</si>
  <si>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</si>
  <si>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</si>
  <si>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</si>
  <si>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</si>
  <si>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</si>
  <si>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</si>
  <si>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</si>
  <si>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</si>
  <si>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</si>
  <si>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</si>
  <si>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</si>
  <si>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</si>
  <si>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</si>
  <si>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</si>
  <si>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</si>
  <si>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</si>
  <si>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</si>
  <si>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</si>
  <si>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</si>
  <si>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</si>
  <si>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</si>
  <si>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</si>
  <si>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</si>
  <si>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</si>
  <si>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</si>
  <si>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</si>
  <si>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</si>
  <si>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</si>
  <si>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</si>
  <si>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</si>
  <si>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</si>
  <si>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</si>
  <si>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</si>
  <si>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</si>
  <si>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</si>
  <si>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</si>
  <si>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</si>
  <si>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</si>
  <si>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</si>
  <si>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</si>
  <si>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</si>
  <si>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</si>
  <si>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</si>
  <si>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</si>
  <si>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</si>
  <si>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</si>
  <si>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</si>
  <si>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</si>
  <si>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</si>
  <si>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</si>
  <si>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</si>
  <si>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</si>
  <si>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</si>
  <si>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</si>
  <si>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</si>
  <si>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</si>
  <si>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</si>
  <si>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</si>
  <si>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</si>
  <si>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</si>
  <si>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</si>
  <si>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</si>
  <si>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</si>
  <si>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</si>
  <si>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</si>
  <si>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</si>
  <si>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</si>
  <si>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</si>
  <si>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</si>
  <si>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</si>
  <si>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</si>
  <si>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</si>
  <si>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</si>
  <si>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</si>
  <si>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</si>
  <si>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</si>
  <si>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</si>
  <si>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</si>
  <si>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</si>
  <si>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</si>
  <si>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</si>
  <si>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</si>
  <si>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</si>
  <si>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</si>
  <si>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</si>
  <si>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</si>
  <si>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</si>
  <si>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</si>
  <si>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</si>
  <si>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</si>
  <si>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</si>
  <si>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</si>
  <si>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</si>
  <si>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</si>
  <si>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</si>
  <si>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</si>
  <si>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</si>
  <si>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</si>
  <si>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</si>
  <si>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</si>
  <si>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</si>
  <si>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</si>
  <si>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</si>
  <si>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</si>
  <si>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</si>
  <si>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</si>
  <si>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</si>
  <si>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</si>
  <si>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</si>
  <si>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</si>
  <si>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</si>
  <si>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</si>
  <si>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</si>
  <si>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</si>
  <si>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</si>
  <si>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</si>
  <si>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</si>
  <si>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</si>
  <si>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</si>
  <si>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</si>
  <si>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</si>
  <si>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</si>
  <si>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</si>
  <si>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</si>
  <si>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</si>
  <si>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</si>
  <si>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</si>
  <si>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</si>
  <si>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</si>
  <si>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</si>
  <si>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</si>
  <si>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</si>
  <si>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</si>
  <si>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</si>
  <si>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</si>
  <si>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</si>
  <si>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</si>
  <si>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</si>
  <si>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</si>
  <si>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</si>
  <si>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</si>
  <si>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</si>
  <si>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</si>
  <si>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</si>
  <si>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</si>
  <si>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</si>
  <si>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</si>
  <si>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</si>
  <si>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</si>
  <si>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</si>
  <si>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</si>
  <si>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</si>
  <si>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</si>
  <si>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</si>
  <si>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</si>
  <si>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</si>
  <si>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</si>
  <si>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</si>
  <si>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</si>
  <si>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</si>
  <si>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</si>
  <si>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</si>
  <si>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</si>
  <si>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</si>
  <si>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</si>
  <si>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</si>
  <si>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</si>
  <si>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</si>
  <si>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</si>
  <si>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</si>
  <si>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</si>
  <si>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</si>
  <si>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</si>
  <si>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</si>
  <si>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</si>
  <si>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</si>
  <si>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</si>
  <si>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</si>
  <si>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</si>
  <si>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</si>
  <si>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</si>
  <si>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</si>
  <si>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</si>
  <si>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</si>
  <si>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</si>
  <si>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</si>
  <si>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</si>
  <si>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</si>
  <si>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</si>
  <si>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</si>
  <si>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</si>
  <si>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</si>
  <si>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</si>
  <si>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</si>
  <si>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</si>
  <si>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</si>
  <si>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</si>
  <si>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</si>
  <si>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</si>
  <si>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</si>
  <si>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</si>
  <si>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</si>
  <si>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</si>
  <si>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</si>
  <si>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</si>
  <si>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</si>
  <si>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</si>
  <si>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</si>
  <si>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</si>
  <si>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t xml:space="preserve">(1) Cifras INE de población referidas al 01/01/2023. Publicado Censo de Población Anual el 13/12/2023 </t>
  </si>
  <si>
    <t>(1) Cifras INE de población referidas al 01/01/2023. Real Decreto 1085/2023, de 5 de diciembre BOE 23.12.22.</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</si>
  <si>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</si>
  <si>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</si>
  <si>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</si>
  <si>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</si>
  <si>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</si>
  <si>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</si>
  <si>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</si>
  <si>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</si>
  <si>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</si>
  <si>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</si>
  <si>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</si>
  <si>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</si>
  <si>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</si>
  <si>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</si>
  <si>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</si>
  <si>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</si>
  <si>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Situación a 31 de octubre de 2024</t>
  </si>
  <si>
    <t>Tiempo de resolución calculado sobre las Resoluciones realizadas entre el 1 de noviembre de 2023 y el 31 de octubre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</si>
</sst>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
      <sz val="10"/>
      <color rgb="FF000000"/>
      <name val="Arial"/>
      <family val="2"/>
    </font>
    <font>
      <sz val="11"/>
      <color rgb="FF9C6500"/>
      <name val="Calibri"/>
      <family val="2"/>
      <scheme val="minor"/>
    </font>
    <font>
      <i/>
      <sz val="11"/>
      <color rgb="FFFF0000"/>
      <name val="Calibri"/>
      <family val="2"/>
      <scheme val="minor"/>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19">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s>
  <cellStyleXfs count="213">
    <xf numFmtId="0" fontId="0" fillId="0" borderId="0" applyBorder="0"/>
    <xf numFmtId="164" fontId="12" fillId="0" borderId="0" applyFont="0" applyFill="0" applyBorder="0" applyAlignment="0" applyProtection="0"/>
    <xf numFmtId="0" fontId="51" fillId="0" borderId="0"/>
    <xf numFmtId="0" fontId="12" fillId="0" borderId="0"/>
    <xf numFmtId="0" fontId="12" fillId="0" borderId="0"/>
    <xf numFmtId="0" fontId="12" fillId="0" borderId="0"/>
    <xf numFmtId="0" fontId="12" fillId="0" borderId="0" applyBorder="0"/>
    <xf numFmtId="0" fontId="12" fillId="0" borderId="0" applyBorder="0"/>
    <xf numFmtId="9" fontId="12" fillId="0" borderId="0" applyFont="0" applyFill="0" applyBorder="0" applyAlignment="0" applyProtection="0"/>
    <xf numFmtId="9" fontId="12" fillId="0" borderId="0" applyFont="0" applyFill="0" applyBorder="0" applyAlignment="0" applyProtection="0"/>
    <xf numFmtId="0" fontId="12" fillId="0" borderId="0"/>
    <xf numFmtId="9" fontId="11"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0" fontId="11" fillId="0" borderId="0"/>
    <xf numFmtId="9" fontId="10" fillId="0" borderId="0" applyFont="0" applyFill="0" applyBorder="0" applyAlignment="0" applyProtection="0"/>
    <xf numFmtId="0" fontId="12" fillId="0" borderId="0" applyBorder="0"/>
    <xf numFmtId="0" fontId="10" fillId="0" borderId="0"/>
    <xf numFmtId="0" fontId="91" fillId="0" borderId="0" applyNumberFormat="0" applyFill="0" applyBorder="0" applyAlignment="0" applyProtection="0"/>
    <xf numFmtId="0" fontId="9" fillId="0" borderId="0"/>
    <xf numFmtId="9" fontId="9" fillId="0" borderId="0" applyFont="0" applyFill="0" applyBorder="0" applyAlignment="0" applyProtection="0"/>
    <xf numFmtId="169" fontId="12" fillId="0" borderId="0" applyFont="0" applyFill="0" applyBorder="0" applyAlignment="0" applyProtection="0"/>
    <xf numFmtId="0" fontId="92" fillId="0" borderId="0"/>
    <xf numFmtId="0" fontId="93" fillId="0" borderId="0" applyNumberFormat="0" applyFill="0" applyBorder="0" applyAlignment="0" applyProtection="0"/>
    <xf numFmtId="0" fontId="94" fillId="0" borderId="21" applyNumberFormat="0" applyFill="0" applyAlignment="0" applyProtection="0"/>
    <xf numFmtId="0" fontId="95" fillId="0" borderId="22" applyNumberFormat="0" applyFill="0" applyAlignment="0" applyProtection="0"/>
    <xf numFmtId="0" fontId="96" fillId="0" borderId="23" applyNumberFormat="0" applyFill="0" applyAlignment="0" applyProtection="0"/>
    <xf numFmtId="0" fontId="96" fillId="0" borderId="0" applyNumberFormat="0" applyFill="0" applyBorder="0" applyAlignment="0" applyProtection="0"/>
    <xf numFmtId="0" fontId="97" fillId="7" borderId="0" applyNumberFormat="0" applyBorder="0" applyAlignment="0" applyProtection="0"/>
    <xf numFmtId="0" fontId="98" fillId="8" borderId="0" applyNumberFormat="0" applyBorder="0" applyAlignment="0" applyProtection="0"/>
    <xf numFmtId="0" fontId="99" fillId="9" borderId="0" applyNumberFormat="0" applyBorder="0" applyAlignment="0" applyProtection="0"/>
    <xf numFmtId="0" fontId="100" fillId="10" borderId="24" applyNumberFormat="0" applyAlignment="0" applyProtection="0"/>
    <xf numFmtId="0" fontId="101" fillId="11" borderId="25" applyNumberFormat="0" applyAlignment="0" applyProtection="0"/>
    <xf numFmtId="0" fontId="102" fillId="11" borderId="24" applyNumberFormat="0" applyAlignment="0" applyProtection="0"/>
    <xf numFmtId="0" fontId="103" fillId="0" borderId="26" applyNumberFormat="0" applyFill="0" applyAlignment="0" applyProtection="0"/>
    <xf numFmtId="0" fontId="50" fillId="12" borderId="27" applyNumberFormat="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29" applyNumberFormat="0" applyFill="0" applyAlignment="0" applyProtection="0"/>
    <xf numFmtId="0" fontId="49"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49"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49"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49"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49"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49"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07" fillId="0" borderId="0"/>
    <xf numFmtId="0" fontId="8" fillId="13" borderId="28" applyNumberFormat="0" applyFont="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0"/>
    <xf numFmtId="0" fontId="111" fillId="0" borderId="0"/>
    <xf numFmtId="0" fontId="7" fillId="13" borderId="28" applyNumberFormat="0" applyFont="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0"/>
    <xf numFmtId="0" fontId="12"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2" fillId="0" borderId="0"/>
    <xf numFmtId="0" fontId="3" fillId="13" borderId="28"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2" fillId="0" borderId="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12" fillId="0" borderId="0"/>
    <xf numFmtId="0" fontId="2" fillId="13" borderId="28"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14" fillId="0" borderId="0"/>
    <xf numFmtId="0" fontId="12" fillId="0" borderId="0"/>
    <xf numFmtId="0" fontId="1" fillId="13" borderId="28"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44" fontId="12" fillId="0" borderId="0" applyFont="0" applyFill="0" applyBorder="0" applyAlignment="0" applyProtection="0"/>
    <xf numFmtId="9" fontId="1" fillId="0" borderId="0" applyFont="0" applyFill="0" applyBorder="0" applyAlignment="0" applyProtection="0"/>
    <xf numFmtId="0" fontId="215" fillId="9" borderId="0" applyNumberFormat="0" applyBorder="0" applyAlignment="0" applyProtection="0"/>
    <xf numFmtId="0" fontId="12" fillId="0" borderId="0"/>
    <xf numFmtId="0" fontId="49" fillId="17" borderId="0" applyNumberFormat="0" applyBorder="0" applyAlignment="0" applyProtection="0"/>
    <xf numFmtId="0" fontId="49" fillId="21" borderId="0" applyNumberFormat="0" applyBorder="0" applyAlignment="0" applyProtection="0"/>
    <xf numFmtId="0" fontId="49" fillId="25"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7" borderId="0" applyNumberFormat="0" applyBorder="0" applyAlignment="0" applyProtection="0"/>
    <xf numFmtId="0" fontId="12" fillId="0" borderId="0"/>
    <xf numFmtId="0" fontId="12" fillId="0" borderId="0"/>
    <xf numFmtId="0" fontId="108" fillId="0" borderId="0" applyNumberFormat="0" applyFill="0" applyBorder="0" applyAlignment="0" applyProtection="0"/>
    <xf numFmtId="0" fontId="109" fillId="0" borderId="0" applyNumberFormat="0" applyFill="0" applyBorder="0" applyAlignment="0" applyProtection="0"/>
    <xf numFmtId="0" fontId="12" fillId="0" borderId="0" applyBorder="0"/>
    <xf numFmtId="0" fontId="51" fillId="0" borderId="0"/>
    <xf numFmtId="9" fontId="12"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91" fillId="0" borderId="0" applyNumberFormat="0" applyFill="0" applyBorder="0" applyAlignment="0" applyProtection="0"/>
    <xf numFmtId="0" fontId="1" fillId="0" borderId="0"/>
    <xf numFmtId="9" fontId="1" fillId="0" borderId="0" applyFont="0" applyFill="0" applyBorder="0" applyAlignment="0" applyProtection="0"/>
    <xf numFmtId="43" fontId="12" fillId="0" borderId="0" applyFont="0" applyFill="0" applyBorder="0" applyAlignment="0" applyProtection="0"/>
    <xf numFmtId="0" fontId="51" fillId="0" borderId="0"/>
    <xf numFmtId="0" fontId="99" fillId="9"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2" fillId="0" borderId="0"/>
    <xf numFmtId="0" fontId="1" fillId="13" borderId="28" applyNumberFormat="0" applyFont="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51" fillId="0" borderId="0"/>
  </cellStyleXfs>
  <cellXfs count="1723">
    <xf numFmtId="0" fontId="0" fillId="0" borderId="0" xfId="0"/>
    <xf numFmtId="0" fontId="13" fillId="0" borderId="0" xfId="0" applyFont="1" applyAlignment="1">
      <alignment vertical="center" wrapText="1"/>
    </xf>
    <xf numFmtId="0" fontId="0" fillId="0" borderId="0" xfId="0" applyAlignment="1">
      <alignment vertical="center"/>
    </xf>
    <xf numFmtId="0" fontId="14" fillId="0" borderId="0" xfId="0" applyFont="1" applyAlignment="1">
      <alignment vertical="center" wrapText="1"/>
    </xf>
    <xf numFmtId="0" fontId="14" fillId="0" borderId="0" xfId="0" applyFont="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3" fontId="13" fillId="0" borderId="0" xfId="0" applyNumberFormat="1" applyFont="1" applyAlignment="1">
      <alignment vertical="center" wrapText="1"/>
    </xf>
    <xf numFmtId="0" fontId="17" fillId="0" borderId="0" xfId="0" applyFont="1" applyBorder="1" applyAlignment="1">
      <alignment vertical="center" wrapText="1"/>
    </xf>
    <xf numFmtId="0" fontId="14" fillId="0" borderId="0" xfId="0" applyFont="1" applyBorder="1" applyAlignment="1">
      <alignment vertical="center" wrapText="1"/>
    </xf>
    <xf numFmtId="0" fontId="13" fillId="0" borderId="0" xfId="0" applyFont="1" applyAlignment="1">
      <alignment horizontal="left" vertical="center"/>
    </xf>
    <xf numFmtId="0" fontId="30" fillId="0" borderId="0" xfId="0" applyFont="1" applyAlignment="1">
      <alignment horizontal="center"/>
    </xf>
    <xf numFmtId="0" fontId="31" fillId="0" borderId="0" xfId="0" applyFont="1" applyAlignment="1">
      <alignment horizontal="right" vertical="center"/>
    </xf>
    <xf numFmtId="0" fontId="33" fillId="0" borderId="0" xfId="0" applyFont="1" applyAlignment="1">
      <alignment vertical="center" wrapText="1"/>
    </xf>
    <xf numFmtId="2" fontId="35" fillId="0" borderId="0" xfId="0" applyNumberFormat="1" applyFont="1" applyAlignment="1">
      <alignment horizontal="left" vertical="center" wrapText="1"/>
    </xf>
    <xf numFmtId="3" fontId="13" fillId="0" borderId="0" xfId="0" applyNumberFormat="1" applyFont="1" applyAlignment="1">
      <alignment horizontal="left" vertical="center"/>
    </xf>
    <xf numFmtId="0" fontId="13" fillId="0" borderId="0" xfId="0" applyFont="1" applyBorder="1" applyAlignment="1">
      <alignment horizontal="left" vertical="center"/>
    </xf>
    <xf numFmtId="0" fontId="30" fillId="0" borderId="0" xfId="0" applyFont="1"/>
    <xf numFmtId="0" fontId="14" fillId="0" borderId="0" xfId="0" applyFont="1" applyAlignment="1">
      <alignment horizontal="center" vertical="center"/>
    </xf>
    <xf numFmtId="0" fontId="14" fillId="0" borderId="0" xfId="0" applyFont="1" applyBorder="1" applyAlignment="1">
      <alignment horizontal="center" vertical="center"/>
    </xf>
    <xf numFmtId="0" fontId="39" fillId="0" borderId="0" xfId="0" applyFont="1" applyBorder="1" applyAlignment="1">
      <alignment vertical="center" wrapText="1"/>
    </xf>
    <xf numFmtId="0" fontId="13" fillId="0" borderId="0" xfId="0" applyFont="1" applyBorder="1" applyAlignment="1">
      <alignment vertical="center" wrapText="1"/>
    </xf>
    <xf numFmtId="0" fontId="52" fillId="0" borderId="0" xfId="0" applyFont="1" applyAlignment="1">
      <alignment vertical="center"/>
    </xf>
    <xf numFmtId="0" fontId="0" fillId="0" borderId="0" xfId="0" applyBorder="1" applyAlignment="1">
      <alignment vertical="center"/>
    </xf>
    <xf numFmtId="0" fontId="43" fillId="0" borderId="0" xfId="0" applyFont="1" applyAlignment="1">
      <alignment vertical="center" wrapText="1"/>
    </xf>
    <xf numFmtId="0" fontId="54" fillId="0" borderId="0" xfId="0" applyFont="1" applyAlignment="1">
      <alignment vertical="center"/>
    </xf>
    <xf numFmtId="0" fontId="56" fillId="0" borderId="0" xfId="0" applyFont="1"/>
    <xf numFmtId="4" fontId="46" fillId="0" borderId="9" xfId="0" applyNumberFormat="1" applyFont="1" applyBorder="1" applyAlignment="1">
      <alignment horizontal="center" vertical="center"/>
    </xf>
    <xf numFmtId="4" fontId="46" fillId="0" borderId="11" xfId="0" applyNumberFormat="1" applyFont="1" applyBorder="1" applyAlignment="1">
      <alignment horizontal="center" vertical="center"/>
    </xf>
    <xf numFmtId="4" fontId="46" fillId="0" borderId="11" xfId="0" applyNumberFormat="1" applyFont="1" applyBorder="1" applyAlignment="1">
      <alignment horizontal="center" vertical="center" wrapText="1"/>
    </xf>
    <xf numFmtId="4" fontId="46" fillId="0" borderId="6" xfId="0" applyNumberFormat="1" applyFont="1" applyBorder="1" applyAlignment="1">
      <alignment horizontal="center" vertical="center" wrapText="1"/>
    </xf>
    <xf numFmtId="0" fontId="51" fillId="0" borderId="0" xfId="2" applyAlignment="1">
      <alignment vertical="center"/>
    </xf>
    <xf numFmtId="0" fontId="15" fillId="0" borderId="0" xfId="2" applyFont="1" applyAlignment="1">
      <alignment vertical="center"/>
    </xf>
    <xf numFmtId="0" fontId="31" fillId="0" borderId="0" xfId="2" applyFont="1" applyAlignment="1">
      <alignment horizontal="right" vertical="center"/>
    </xf>
    <xf numFmtId="0" fontId="37" fillId="0" borderId="0" xfId="2" applyFont="1" applyAlignment="1">
      <alignment vertical="center"/>
    </xf>
    <xf numFmtId="0" fontId="13" fillId="0" borderId="0" xfId="2" applyFont="1" applyAlignment="1">
      <alignment horizontal="left" vertical="center"/>
    </xf>
    <xf numFmtId="0" fontId="32" fillId="0" borderId="0" xfId="2" applyFont="1" applyAlignment="1">
      <alignment horizontal="left" vertical="center"/>
    </xf>
    <xf numFmtId="0" fontId="14" fillId="0" borderId="0" xfId="2" applyFont="1" applyAlignment="1">
      <alignment horizontal="left" vertical="center"/>
    </xf>
    <xf numFmtId="0" fontId="29" fillId="0" borderId="0" xfId="2" applyFont="1" applyAlignment="1">
      <alignment horizontal="center" vertical="center" wrapText="1"/>
    </xf>
    <xf numFmtId="0" fontId="19" fillId="0" borderId="0" xfId="2" applyFont="1" applyAlignment="1">
      <alignment vertical="center" wrapText="1"/>
    </xf>
    <xf numFmtId="0" fontId="29" fillId="0" borderId="0" xfId="2" applyFont="1" applyAlignment="1">
      <alignment vertical="center" wrapText="1"/>
    </xf>
    <xf numFmtId="0" fontId="27" fillId="0" borderId="0" xfId="2" applyFont="1" applyAlignment="1">
      <alignment horizontal="center" vertical="center" wrapText="1"/>
    </xf>
    <xf numFmtId="0" fontId="28" fillId="0" borderId="0" xfId="2" applyFont="1" applyAlignment="1">
      <alignment vertical="center" wrapText="1"/>
    </xf>
    <xf numFmtId="0" fontId="28" fillId="0" borderId="7" xfId="2" applyFont="1" applyBorder="1" applyAlignment="1">
      <alignment horizontal="center" vertical="center" wrapText="1"/>
    </xf>
    <xf numFmtId="0" fontId="28" fillId="0" borderId="6" xfId="2" applyFont="1" applyBorder="1" applyAlignment="1">
      <alignment horizontal="center" vertical="center" wrapText="1"/>
    </xf>
    <xf numFmtId="0" fontId="27" fillId="0" borderId="0" xfId="2" applyFont="1" applyAlignment="1">
      <alignment vertical="center" wrapText="1"/>
    </xf>
    <xf numFmtId="0" fontId="20" fillId="0" borderId="0" xfId="2" applyFont="1" applyAlignment="1">
      <alignment horizontal="center" vertical="center" wrapText="1"/>
    </xf>
    <xf numFmtId="0" fontId="21" fillId="0" borderId="0" xfId="2" applyFont="1" applyAlignment="1">
      <alignment horizontal="center" vertical="center" wrapText="1"/>
    </xf>
    <xf numFmtId="0" fontId="22" fillId="0" borderId="0" xfId="2" applyFont="1" applyAlignment="1">
      <alignment vertical="center" wrapText="1"/>
    </xf>
    <xf numFmtId="0" fontId="20" fillId="0" borderId="0" xfId="2" applyFont="1" applyAlignment="1">
      <alignment vertical="center" wrapText="1"/>
    </xf>
    <xf numFmtId="0" fontId="23" fillId="0" borderId="0" xfId="2" applyFont="1" applyAlignment="1">
      <alignment horizontal="center" vertical="center" wrapText="1"/>
    </xf>
    <xf numFmtId="0" fontId="25" fillId="0" borderId="5" xfId="2" applyFont="1" applyBorder="1" applyAlignment="1">
      <alignment horizontal="left" vertical="center" wrapText="1"/>
    </xf>
    <xf numFmtId="3" fontId="24" fillId="0" borderId="0" xfId="2" applyNumberFormat="1" applyFont="1" applyAlignment="1">
      <alignment vertical="center" wrapText="1"/>
    </xf>
    <xf numFmtId="3" fontId="24" fillId="0" borderId="10" xfId="2" applyNumberFormat="1" applyFont="1" applyBorder="1" applyAlignment="1" applyProtection="1">
      <alignment horizontal="center" vertical="center"/>
      <protection locked="0"/>
    </xf>
    <xf numFmtId="4" fontId="46" fillId="0" borderId="9" xfId="2" applyNumberFormat="1" applyFont="1" applyBorder="1" applyAlignment="1">
      <alignment horizontal="center" vertical="center"/>
    </xf>
    <xf numFmtId="3" fontId="24" fillId="3" borderId="10" xfId="2" applyNumberFormat="1" applyFont="1" applyFill="1" applyBorder="1" applyAlignment="1" applyProtection="1">
      <alignment horizontal="center" vertical="center"/>
      <protection locked="0"/>
    </xf>
    <xf numFmtId="165" fontId="46" fillId="0" borderId="9" xfId="1" applyNumberFormat="1" applyFont="1" applyBorder="1" applyAlignment="1">
      <alignment horizontal="center" vertical="center"/>
    </xf>
    <xf numFmtId="0" fontId="42" fillId="0" borderId="0" xfId="2" applyFont="1" applyAlignment="1">
      <alignment vertical="center" wrapText="1"/>
    </xf>
    <xf numFmtId="0" fontId="23" fillId="0" borderId="0" xfId="2" applyFont="1" applyAlignment="1">
      <alignment vertical="center" wrapText="1"/>
    </xf>
    <xf numFmtId="0" fontId="25" fillId="0" borderId="4" xfId="2" applyFont="1" applyBorder="1" applyAlignment="1">
      <alignment horizontal="left" vertical="center" wrapText="1"/>
    </xf>
    <xf numFmtId="3" fontId="24" fillId="0" borderId="12" xfId="2" applyNumberFormat="1" applyFont="1" applyBorder="1" applyAlignment="1" applyProtection="1">
      <alignment horizontal="center" vertical="center"/>
      <protection locked="0"/>
    </xf>
    <xf numFmtId="4" fontId="46" fillId="0" borderId="11" xfId="2" applyNumberFormat="1" applyFont="1" applyBorder="1" applyAlignment="1">
      <alignment horizontal="center" vertical="center"/>
    </xf>
    <xf numFmtId="3" fontId="24" fillId="3" borderId="12" xfId="2" applyNumberFormat="1" applyFont="1" applyFill="1" applyBorder="1" applyAlignment="1" applyProtection="1">
      <alignment horizontal="center" vertical="center"/>
      <protection locked="0"/>
    </xf>
    <xf numFmtId="165" fontId="46" fillId="0" borderId="11" xfId="1" applyNumberFormat="1" applyFont="1" applyBorder="1" applyAlignment="1">
      <alignment horizontal="center" vertical="center"/>
    </xf>
    <xf numFmtId="3" fontId="24" fillId="0" borderId="12" xfId="2" applyNumberFormat="1" applyFont="1" applyBorder="1" applyAlignment="1" applyProtection="1">
      <alignment horizontal="center" vertical="center" wrapText="1"/>
      <protection locked="0"/>
    </xf>
    <xf numFmtId="0" fontId="26" fillId="0" borderId="0" xfId="2" applyFont="1" applyAlignment="1">
      <alignment horizontal="center" vertical="center" wrapText="1"/>
    </xf>
    <xf numFmtId="0" fontId="26" fillId="0" borderId="0" xfId="2" applyFont="1" applyAlignment="1">
      <alignment vertical="center" wrapText="1"/>
    </xf>
    <xf numFmtId="3" fontId="24" fillId="3" borderId="12" xfId="2" applyNumberFormat="1" applyFont="1" applyFill="1" applyBorder="1" applyAlignment="1" applyProtection="1">
      <alignment horizontal="center" vertical="center" wrapText="1"/>
      <protection locked="0"/>
    </xf>
    <xf numFmtId="4" fontId="46" fillId="0" borderId="11" xfId="2" applyNumberFormat="1" applyFont="1" applyBorder="1" applyAlignment="1">
      <alignment horizontal="center" vertical="center" wrapText="1"/>
    </xf>
    <xf numFmtId="165" fontId="46" fillId="0" borderId="11" xfId="1" applyNumberFormat="1" applyFont="1" applyBorder="1" applyAlignment="1">
      <alignment horizontal="center" vertical="center" wrapText="1"/>
    </xf>
    <xf numFmtId="0" fontId="25" fillId="0" borderId="3" xfId="2" applyFont="1" applyBorder="1" applyAlignment="1">
      <alignment horizontal="left" vertical="center" wrapText="1"/>
    </xf>
    <xf numFmtId="3" fontId="24" fillId="0" borderId="7" xfId="2" applyNumberFormat="1" applyFont="1" applyBorder="1" applyAlignment="1" applyProtection="1">
      <alignment horizontal="center" vertical="center" wrapText="1"/>
      <protection locked="0"/>
    </xf>
    <xf numFmtId="4" fontId="46" fillId="0" borderId="6" xfId="2" applyNumberFormat="1" applyFont="1" applyBorder="1" applyAlignment="1">
      <alignment horizontal="center" vertical="center" wrapText="1"/>
    </xf>
    <xf numFmtId="3" fontId="24" fillId="3" borderId="7" xfId="2" applyNumberFormat="1" applyFont="1" applyFill="1" applyBorder="1" applyAlignment="1" applyProtection="1">
      <alignment horizontal="center" vertical="center" wrapText="1"/>
      <protection locked="0"/>
    </xf>
    <xf numFmtId="165" fontId="46" fillId="0" borderId="6" xfId="1" applyNumberFormat="1" applyFont="1" applyBorder="1" applyAlignment="1">
      <alignment horizontal="center" vertical="center" wrapText="1"/>
    </xf>
    <xf numFmtId="0" fontId="48" fillId="0" borderId="0" xfId="2" applyFont="1" applyAlignment="1">
      <alignment horizontal="center" vertical="center" wrapText="1"/>
    </xf>
    <xf numFmtId="165" fontId="48" fillId="0" borderId="0" xfId="1" applyNumberFormat="1" applyFont="1" applyBorder="1" applyAlignment="1">
      <alignment horizontal="center" vertical="center" wrapText="1"/>
    </xf>
    <xf numFmtId="0" fontId="14" fillId="0" borderId="0" xfId="2" applyFont="1" applyAlignment="1">
      <alignment vertical="center" wrapText="1"/>
    </xf>
    <xf numFmtId="0" fontId="19" fillId="0" borderId="2" xfId="2" applyFont="1" applyBorder="1" applyAlignment="1">
      <alignment horizontal="left" vertical="center" wrapText="1"/>
    </xf>
    <xf numFmtId="3" fontId="19" fillId="0" borderId="1" xfId="2" applyNumberFormat="1" applyFont="1" applyBorder="1" applyAlignment="1">
      <alignment horizontal="center" vertical="center" wrapText="1"/>
    </xf>
    <xf numFmtId="4" fontId="47" fillId="0" borderId="8" xfId="2" applyNumberFormat="1" applyFont="1" applyBorder="1" applyAlignment="1">
      <alignment horizontal="center" vertical="center" wrapText="1"/>
    </xf>
    <xf numFmtId="165" fontId="47" fillId="0" borderId="8" xfId="1" applyNumberFormat="1" applyFont="1" applyBorder="1" applyAlignment="1">
      <alignment horizontal="center" vertical="center" wrapText="1"/>
    </xf>
    <xf numFmtId="0" fontId="17" fillId="0" borderId="0" xfId="2" applyFont="1" applyAlignment="1">
      <alignment vertical="center" wrapText="1"/>
    </xf>
    <xf numFmtId="0" fontId="54" fillId="0" borderId="0" xfId="2" applyFont="1" applyAlignment="1">
      <alignment vertical="center" wrapText="1"/>
    </xf>
    <xf numFmtId="2" fontId="35" fillId="0" borderId="0" xfId="2" applyNumberFormat="1" applyFont="1" applyAlignment="1">
      <alignment vertical="center" wrapText="1"/>
    </xf>
    <xf numFmtId="0" fontId="32" fillId="0" borderId="0" xfId="2" applyFont="1" applyAlignment="1">
      <alignment vertical="center" wrapText="1"/>
    </xf>
    <xf numFmtId="2" fontId="34" fillId="0" borderId="0" xfId="2" applyNumberFormat="1" applyFont="1" applyAlignment="1">
      <alignment vertical="center" wrapText="1"/>
    </xf>
    <xf numFmtId="0" fontId="13" fillId="0" borderId="0" xfId="2" applyFont="1" applyAlignment="1">
      <alignment vertical="center" wrapText="1"/>
    </xf>
    <xf numFmtId="0" fontId="33" fillId="0" borderId="0" xfId="2" applyFont="1" applyAlignment="1">
      <alignment vertical="center" wrapText="1"/>
    </xf>
    <xf numFmtId="10" fontId="13" fillId="0" borderId="0" xfId="2" applyNumberFormat="1" applyFont="1" applyAlignment="1">
      <alignment vertical="center" wrapText="1"/>
    </xf>
    <xf numFmtId="0" fontId="36" fillId="0" borderId="6" xfId="2" applyFont="1" applyBorder="1" applyAlignment="1">
      <alignment horizontal="center" vertical="center" wrapText="1"/>
    </xf>
    <xf numFmtId="0" fontId="44" fillId="0" borderId="0" xfId="2" applyFont="1"/>
    <xf numFmtId="0" fontId="44" fillId="0" borderId="0" xfId="2" applyFont="1" applyAlignment="1">
      <alignment horizontal="left" vertical="center" wrapText="1"/>
    </xf>
    <xf numFmtId="0" fontId="44" fillId="0" borderId="0" xfId="2" applyFont="1" applyAlignment="1">
      <alignment vertical="center" wrapText="1"/>
    </xf>
    <xf numFmtId="0" fontId="0" fillId="4" borderId="0" xfId="0" applyFill="1" applyBorder="1"/>
    <xf numFmtId="0" fontId="57" fillId="0" borderId="0" xfId="0" applyFont="1"/>
    <xf numFmtId="0" fontId="60" fillId="0" borderId="0" xfId="0" applyFont="1" applyAlignment="1">
      <alignment horizontal="left" vertical="center"/>
    </xf>
    <xf numFmtId="0" fontId="59" fillId="0" borderId="0" xfId="0" applyFont="1"/>
    <xf numFmtId="0" fontId="58" fillId="0" borderId="0" xfId="0" applyFont="1" applyAlignment="1">
      <alignment vertical="center"/>
    </xf>
    <xf numFmtId="0" fontId="57" fillId="4" borderId="0" xfId="0" applyFont="1" applyFill="1" applyBorder="1"/>
    <xf numFmtId="0" fontId="49" fillId="4" borderId="0" xfId="0" applyFont="1" applyFill="1" applyBorder="1"/>
    <xf numFmtId="3" fontId="57" fillId="4" borderId="0" xfId="0" applyNumberFormat="1" applyFont="1" applyFill="1" applyBorder="1"/>
    <xf numFmtId="10" fontId="57" fillId="4" borderId="0" xfId="0" applyNumberFormat="1" applyFont="1" applyFill="1" applyBorder="1"/>
    <xf numFmtId="0" fontId="50" fillId="4" borderId="0" xfId="0" applyFont="1" applyFill="1" applyBorder="1"/>
    <xf numFmtId="3" fontId="50" fillId="4" borderId="0" xfId="0" applyNumberFormat="1" applyFont="1" applyFill="1" applyBorder="1"/>
    <xf numFmtId="10" fontId="50" fillId="4" borderId="0" xfId="0" applyNumberFormat="1" applyFont="1" applyFill="1" applyBorder="1"/>
    <xf numFmtId="0" fontId="18" fillId="0" borderId="0" xfId="0" applyFont="1" applyBorder="1" applyAlignment="1">
      <alignment horizontal="left" vertical="center" wrapText="1"/>
    </xf>
    <xf numFmtId="3" fontId="24" fillId="0" borderId="10" xfId="0" applyNumberFormat="1" applyFont="1" applyBorder="1" applyAlignment="1" applyProtection="1">
      <alignment horizontal="center" vertical="center"/>
      <protection locked="0"/>
    </xf>
    <xf numFmtId="3" fontId="24" fillId="0" borderId="12" xfId="0" applyNumberFormat="1" applyFont="1" applyBorder="1" applyAlignment="1" applyProtection="1">
      <alignment horizontal="center" vertical="center"/>
      <protection locked="0"/>
    </xf>
    <xf numFmtId="3" fontId="24" fillId="0" borderId="12" xfId="0" applyNumberFormat="1" applyFont="1" applyBorder="1" applyAlignment="1" applyProtection="1">
      <alignment horizontal="center" vertical="center" wrapText="1"/>
      <protection locked="0"/>
    </xf>
    <xf numFmtId="3" fontId="24" fillId="0" borderId="7" xfId="0" applyNumberFormat="1" applyFont="1" applyBorder="1" applyAlignment="1" applyProtection="1">
      <alignment horizontal="center" vertical="center" wrapText="1"/>
      <protection locked="0"/>
    </xf>
    <xf numFmtId="0" fontId="39" fillId="0" borderId="0" xfId="0" applyFont="1" applyAlignment="1">
      <alignment horizontal="left" vertical="center"/>
    </xf>
    <xf numFmtId="0" fontId="65" fillId="4" borderId="0" xfId="0" applyFont="1" applyFill="1" applyBorder="1"/>
    <xf numFmtId="3" fontId="0" fillId="4" borderId="0" xfId="0" applyNumberFormat="1" applyFill="1" applyBorder="1"/>
    <xf numFmtId="10" fontId="0" fillId="4" borderId="0" xfId="0" applyNumberFormat="1" applyFill="1" applyBorder="1"/>
    <xf numFmtId="0" fontId="61" fillId="0" borderId="0" xfId="2" applyFont="1" applyAlignment="1">
      <alignment horizontal="center" vertical="center" wrapText="1"/>
    </xf>
    <xf numFmtId="0" fontId="41" fillId="0" borderId="0" xfId="2" applyFont="1" applyAlignment="1">
      <alignment vertical="center" wrapText="1"/>
    </xf>
    <xf numFmtId="3" fontId="41" fillId="0" borderId="0" xfId="2" applyNumberFormat="1" applyFont="1" applyAlignment="1">
      <alignment vertical="center" wrapText="1"/>
    </xf>
    <xf numFmtId="0" fontId="66" fillId="0" borderId="0" xfId="2" applyFont="1" applyAlignment="1">
      <alignment horizontal="center" vertical="center" wrapText="1"/>
    </xf>
    <xf numFmtId="0" fontId="44" fillId="0" borderId="0" xfId="2" applyFont="1" applyAlignment="1">
      <alignment horizontal="center" vertical="center" wrapText="1"/>
    </xf>
    <xf numFmtId="0" fontId="40" fillId="0" borderId="0" xfId="2" applyFont="1" applyAlignment="1">
      <alignment vertical="center" wrapText="1"/>
    </xf>
    <xf numFmtId="2" fontId="44" fillId="0" borderId="0" xfId="1" applyNumberFormat="1" applyFont="1" applyBorder="1" applyAlignment="1">
      <alignment horizontal="center" vertical="center"/>
    </xf>
    <xf numFmtId="2" fontId="44" fillId="0" borderId="0" xfId="1" applyNumberFormat="1" applyFont="1" applyBorder="1" applyAlignment="1">
      <alignment horizontal="center" vertical="center" wrapText="1"/>
    </xf>
    <xf numFmtId="2" fontId="44" fillId="0" borderId="0" xfId="2" applyNumberFormat="1" applyFont="1" applyAlignment="1">
      <alignment vertical="center" wrapText="1"/>
    </xf>
    <xf numFmtId="0" fontId="39" fillId="0" borderId="0" xfId="2" applyFont="1" applyAlignment="1">
      <alignment vertical="center" wrapText="1"/>
    </xf>
    <xf numFmtId="0" fontId="49" fillId="4" borderId="0" xfId="16" applyFont="1" applyFill="1" applyBorder="1"/>
    <xf numFmtId="0" fontId="65" fillId="0" borderId="0" xfId="16" applyFont="1" applyBorder="1"/>
    <xf numFmtId="0" fontId="49" fillId="0" borderId="0" xfId="16" applyFont="1" applyBorder="1"/>
    <xf numFmtId="167" fontId="49" fillId="4" borderId="0" xfId="0" applyNumberFormat="1" applyFont="1" applyFill="1" applyBorder="1"/>
    <xf numFmtId="0" fontId="19" fillId="0" borderId="4" xfId="2" applyFont="1" applyBorder="1" applyAlignment="1">
      <alignment vertical="center" wrapText="1"/>
    </xf>
    <xf numFmtId="3" fontId="47" fillId="0" borderId="8" xfId="2" applyNumberFormat="1" applyFont="1" applyBorder="1" applyAlignment="1">
      <alignment horizontal="center" vertical="center" wrapText="1"/>
    </xf>
    <xf numFmtId="0" fontId="39" fillId="0" borderId="0" xfId="0" applyFont="1" applyBorder="1" applyAlignment="1">
      <alignment horizontal="left" vertical="center"/>
    </xf>
    <xf numFmtId="0" fontId="53" fillId="0" borderId="0" xfId="0" applyFont="1" applyBorder="1" applyAlignment="1">
      <alignment horizontal="left" vertical="center"/>
    </xf>
    <xf numFmtId="0" fontId="68" fillId="0" borderId="0" xfId="0" applyFont="1" applyBorder="1" applyAlignment="1">
      <alignment vertical="center" wrapText="1"/>
    </xf>
    <xf numFmtId="0" fontId="71" fillId="0" borderId="0" xfId="0" applyFont="1" applyBorder="1" applyAlignment="1">
      <alignment horizontal="center" vertical="center" wrapText="1"/>
    </xf>
    <xf numFmtId="0" fontId="64" fillId="0" borderId="0" xfId="0" applyFont="1" applyBorder="1" applyAlignment="1">
      <alignment vertical="center" wrapText="1"/>
    </xf>
    <xf numFmtId="0" fontId="72" fillId="0" borderId="0" xfId="0" applyFont="1" applyBorder="1" applyAlignment="1">
      <alignment horizontal="center" vertical="center" wrapText="1"/>
    </xf>
    <xf numFmtId="0" fontId="73" fillId="0" borderId="0" xfId="0" applyFont="1" applyBorder="1" applyAlignment="1">
      <alignment horizontal="center" vertical="center" wrapText="1"/>
    </xf>
    <xf numFmtId="0" fontId="74" fillId="0" borderId="0" xfId="0" applyFont="1" applyBorder="1" applyAlignment="1">
      <alignment vertical="center" wrapText="1"/>
    </xf>
    <xf numFmtId="0" fontId="67" fillId="0" borderId="0" xfId="0" applyFont="1" applyBorder="1" applyAlignment="1">
      <alignment vertical="center" wrapText="1"/>
    </xf>
    <xf numFmtId="10" fontId="67" fillId="0" borderId="0" xfId="7" applyNumberFormat="1" applyFont="1" applyBorder="1" applyAlignment="1">
      <alignment vertical="center" wrapText="1"/>
    </xf>
    <xf numFmtId="3" fontId="67" fillId="0" borderId="0" xfId="7" applyNumberFormat="1" applyFont="1" applyBorder="1" applyAlignment="1" applyProtection="1">
      <alignment horizontal="center" vertical="center"/>
      <protection locked="0"/>
    </xf>
    <xf numFmtId="10" fontId="67" fillId="0" borderId="0" xfId="6" applyNumberFormat="1" applyFont="1" applyBorder="1" applyAlignment="1">
      <alignment vertical="center" wrapText="1"/>
    </xf>
    <xf numFmtId="9" fontId="67" fillId="0" borderId="0" xfId="8" applyFont="1" applyBorder="1" applyAlignment="1">
      <alignment vertical="center" wrapText="1"/>
    </xf>
    <xf numFmtId="10" fontId="75" fillId="0" borderId="0" xfId="7" applyNumberFormat="1" applyFont="1" applyBorder="1" applyAlignment="1">
      <alignment vertical="center" wrapText="1"/>
    </xf>
    <xf numFmtId="0" fontId="68" fillId="0" borderId="0" xfId="0" applyFont="1" applyBorder="1" applyAlignment="1">
      <alignment horizontal="left" vertical="center" wrapText="1"/>
    </xf>
    <xf numFmtId="3" fontId="75" fillId="0" borderId="0" xfId="0" applyNumberFormat="1" applyFont="1" applyBorder="1" applyAlignment="1">
      <alignment horizontal="center" vertical="center" wrapText="1"/>
    </xf>
    <xf numFmtId="0" fontId="57" fillId="0" borderId="0" xfId="0" applyFont="1" applyBorder="1" applyAlignment="1">
      <alignment vertical="center" wrapText="1"/>
    </xf>
    <xf numFmtId="2" fontId="73" fillId="0" borderId="0" xfId="0" applyNumberFormat="1" applyFont="1" applyBorder="1" applyAlignment="1">
      <alignment vertical="center" wrapText="1"/>
    </xf>
    <xf numFmtId="2" fontId="73" fillId="0" borderId="0" xfId="0" applyNumberFormat="1" applyFont="1" applyBorder="1" applyAlignment="1">
      <alignment horizontal="left" vertical="center" wrapText="1"/>
    </xf>
    <xf numFmtId="0" fontId="53" fillId="0" borderId="0" xfId="0" applyFont="1" applyBorder="1" applyAlignment="1">
      <alignment vertical="center" wrapText="1"/>
    </xf>
    <xf numFmtId="2" fontId="40" fillId="0" borderId="0" xfId="0" applyNumberFormat="1" applyFont="1" applyAlignment="1">
      <alignment horizontal="left" vertical="center" wrapText="1"/>
    </xf>
    <xf numFmtId="2" fontId="55" fillId="0" borderId="0" xfId="0" applyNumberFormat="1" applyFont="1" applyBorder="1" applyAlignment="1">
      <alignment vertical="center" wrapText="1"/>
    </xf>
    <xf numFmtId="0" fontId="76" fillId="0" borderId="0" xfId="0" applyFont="1" applyBorder="1" applyAlignment="1">
      <alignment horizontal="center" vertical="center"/>
    </xf>
    <xf numFmtId="0" fontId="75" fillId="0" borderId="0" xfId="0" applyFont="1" applyBorder="1" applyAlignment="1">
      <alignment vertical="center" wrapText="1"/>
    </xf>
    <xf numFmtId="0" fontId="77" fillId="0" borderId="0" xfId="0" applyFont="1" applyBorder="1" applyAlignment="1">
      <alignment horizontal="center" vertical="center" wrapText="1"/>
    </xf>
    <xf numFmtId="0" fontId="71" fillId="0" borderId="0" xfId="0" applyFont="1" applyBorder="1" applyAlignment="1">
      <alignment vertical="center" wrapText="1"/>
    </xf>
    <xf numFmtId="0" fontId="78" fillId="0" borderId="0" xfId="0" applyFont="1" applyBorder="1" applyAlignment="1">
      <alignment horizontal="center" vertical="center" wrapText="1"/>
    </xf>
    <xf numFmtId="0" fontId="79" fillId="0" borderId="0" xfId="0" applyFont="1" applyBorder="1" applyAlignment="1">
      <alignment vertical="center" wrapText="1"/>
    </xf>
    <xf numFmtId="0" fontId="73" fillId="0" borderId="0" xfId="0" applyFont="1" applyBorder="1" applyAlignment="1">
      <alignment vertical="center" wrapText="1"/>
    </xf>
    <xf numFmtId="0" fontId="80" fillId="0" borderId="0" xfId="0" applyFont="1" applyBorder="1" applyAlignment="1">
      <alignment horizontal="center" vertical="center" wrapText="1"/>
    </xf>
    <xf numFmtId="0" fontId="81" fillId="0" borderId="0" xfId="0" applyFont="1" applyBorder="1" applyAlignment="1">
      <alignment vertical="center" wrapText="1"/>
    </xf>
    <xf numFmtId="3" fontId="67" fillId="0" borderId="0" xfId="0" applyNumberFormat="1" applyFont="1" applyBorder="1" applyAlignment="1">
      <alignment horizontal="center" vertical="center" wrapText="1"/>
    </xf>
    <xf numFmtId="3" fontId="67" fillId="0" borderId="0" xfId="0" applyNumberFormat="1" applyFont="1" applyBorder="1" applyAlignment="1">
      <alignment horizontal="center" vertical="center"/>
    </xf>
    <xf numFmtId="4" fontId="82" fillId="0" borderId="0" xfId="0" applyNumberFormat="1" applyFont="1" applyBorder="1" applyAlignment="1">
      <alignment horizontal="center" vertical="center"/>
    </xf>
    <xf numFmtId="4" fontId="67" fillId="0" borderId="0" xfId="0" applyNumberFormat="1" applyFont="1" applyBorder="1" applyAlignment="1">
      <alignment horizontal="center" vertical="center"/>
    </xf>
    <xf numFmtId="4" fontId="82" fillId="0" borderId="0" xfId="0" applyNumberFormat="1" applyFont="1" applyBorder="1" applyAlignment="1">
      <alignment horizontal="center" vertical="center" wrapText="1"/>
    </xf>
    <xf numFmtId="0" fontId="83" fillId="0" borderId="0" xfId="0" applyFont="1" applyBorder="1" applyAlignment="1">
      <alignment horizontal="left" vertical="center" wrapText="1"/>
    </xf>
    <xf numFmtId="0" fontId="67" fillId="0" borderId="0" xfId="0" applyFont="1" applyBorder="1" applyAlignment="1">
      <alignment horizontal="center" vertical="center" wrapText="1"/>
    </xf>
    <xf numFmtId="4" fontId="67" fillId="0" borderId="0" xfId="0" applyNumberFormat="1" applyFont="1" applyBorder="1" applyAlignment="1">
      <alignment horizontal="center" vertical="center" wrapText="1"/>
    </xf>
    <xf numFmtId="3" fontId="67" fillId="0" borderId="0" xfId="0" applyNumberFormat="1" applyFont="1" applyBorder="1" applyAlignment="1">
      <alignment vertical="center" wrapText="1"/>
    </xf>
    <xf numFmtId="0" fontId="75" fillId="0" borderId="0" xfId="0" applyFont="1" applyBorder="1" applyAlignment="1">
      <alignment horizontal="center" vertical="center" wrapText="1"/>
    </xf>
    <xf numFmtId="0" fontId="78" fillId="0" borderId="0" xfId="0" applyFont="1" applyBorder="1" applyAlignment="1">
      <alignment vertical="center" wrapText="1"/>
    </xf>
    <xf numFmtId="0" fontId="69" fillId="0" borderId="0" xfId="0" applyFont="1" applyBorder="1" applyAlignment="1">
      <alignment vertical="center" wrapText="1"/>
    </xf>
    <xf numFmtId="4" fontId="84" fillId="0" borderId="0" xfId="0" applyNumberFormat="1" applyFont="1" applyBorder="1" applyAlignment="1">
      <alignment horizontal="center" vertical="center" wrapText="1"/>
    </xf>
    <xf numFmtId="4" fontId="75" fillId="0" borderId="0" xfId="0" applyNumberFormat="1" applyFont="1" applyBorder="1" applyAlignment="1">
      <alignment horizontal="center" vertical="center" wrapText="1"/>
    </xf>
    <xf numFmtId="2" fontId="74" fillId="0" borderId="0" xfId="0" applyNumberFormat="1" applyFont="1" applyBorder="1" applyAlignment="1">
      <alignment vertical="center" wrapText="1"/>
    </xf>
    <xf numFmtId="0" fontId="53" fillId="0" borderId="0" xfId="0" applyFont="1" applyAlignment="1">
      <alignment horizontal="left" vertical="center"/>
    </xf>
    <xf numFmtId="0" fontId="53" fillId="0" borderId="0" xfId="0" applyFont="1" applyAlignment="1">
      <alignment horizontal="center" vertical="center"/>
    </xf>
    <xf numFmtId="0" fontId="53" fillId="0" borderId="0" xfId="0" applyFont="1" applyBorder="1" applyAlignment="1">
      <alignment horizontal="center" vertical="center"/>
    </xf>
    <xf numFmtId="0" fontId="19" fillId="0" borderId="13" xfId="2" applyFont="1" applyBorder="1" applyAlignment="1">
      <alignment vertical="center" wrapText="1"/>
    </xf>
    <xf numFmtId="166" fontId="46" fillId="0" borderId="9" xfId="2" applyNumberFormat="1" applyFont="1" applyBorder="1" applyAlignment="1">
      <alignment horizontal="center" vertical="center"/>
    </xf>
    <xf numFmtId="166" fontId="46" fillId="0" borderId="11" xfId="2" applyNumberFormat="1" applyFont="1" applyBorder="1" applyAlignment="1">
      <alignment horizontal="center" vertical="center"/>
    </xf>
    <xf numFmtId="166" fontId="46" fillId="0" borderId="11" xfId="2" applyNumberFormat="1" applyFont="1" applyBorder="1" applyAlignment="1">
      <alignment horizontal="center" vertical="center" wrapText="1"/>
    </xf>
    <xf numFmtId="166" fontId="46" fillId="0" borderId="6" xfId="2" applyNumberFormat="1" applyFont="1" applyBorder="1" applyAlignment="1">
      <alignment horizontal="center" vertical="center" wrapText="1"/>
    </xf>
    <xf numFmtId="166" fontId="48" fillId="0" borderId="0" xfId="2" applyNumberFormat="1" applyFont="1" applyAlignment="1">
      <alignment horizontal="center" vertical="center" wrapText="1"/>
    </xf>
    <xf numFmtId="4" fontId="48" fillId="0" borderId="0" xfId="2" applyNumberFormat="1" applyFont="1" applyAlignment="1">
      <alignment horizontal="center" vertical="center" wrapText="1"/>
    </xf>
    <xf numFmtId="9" fontId="12" fillId="0" borderId="0" xfId="8" applyFont="1" applyBorder="1" applyAlignment="1">
      <alignment horizontal="center" vertical="center"/>
    </xf>
    <xf numFmtId="0" fontId="70" fillId="0" borderId="0" xfId="0" applyFont="1" applyBorder="1" applyAlignment="1">
      <alignment vertical="center" wrapText="1"/>
    </xf>
    <xf numFmtId="0" fontId="45" fillId="0" borderId="0" xfId="0" applyFont="1" applyBorder="1" applyAlignment="1">
      <alignment vertical="center" wrapText="1"/>
    </xf>
    <xf numFmtId="0" fontId="15" fillId="0" borderId="0" xfId="0" applyFont="1" applyBorder="1" applyAlignment="1">
      <alignment vertical="center" wrapText="1"/>
    </xf>
    <xf numFmtId="0" fontId="85" fillId="0" borderId="0" xfId="0" applyFont="1" applyBorder="1" applyAlignment="1">
      <alignment horizontal="center" vertical="center"/>
    </xf>
    <xf numFmtId="0" fontId="57" fillId="0" borderId="0" xfId="2" applyFont="1" applyAlignment="1">
      <alignment vertical="center"/>
    </xf>
    <xf numFmtId="0" fontId="89" fillId="0" borderId="0" xfId="0" applyFont="1" applyBorder="1" applyAlignment="1">
      <alignment vertical="center" wrapText="1"/>
    </xf>
    <xf numFmtId="2" fontId="40" fillId="0" borderId="0" xfId="0" applyNumberFormat="1" applyFont="1" applyBorder="1" applyAlignment="1">
      <alignment vertical="center" wrapText="1"/>
    </xf>
    <xf numFmtId="2" fontId="40" fillId="0" borderId="0" xfId="0" applyNumberFormat="1" applyFont="1" applyBorder="1" applyAlignment="1">
      <alignment horizontal="left" vertical="center" wrapText="1"/>
    </xf>
    <xf numFmtId="2" fontId="89" fillId="0" borderId="0" xfId="0" applyNumberFormat="1" applyFont="1" applyAlignment="1">
      <alignment horizontal="left" vertical="center" wrapText="1"/>
    </xf>
    <xf numFmtId="0" fontId="89" fillId="0" borderId="0" xfId="0" applyFont="1" applyAlignment="1">
      <alignment horizontal="left" vertical="center" wrapText="1"/>
    </xf>
    <xf numFmtId="3" fontId="89" fillId="0" borderId="0" xfId="0" applyNumberFormat="1" applyFont="1" applyAlignment="1">
      <alignment horizontal="left" vertical="center" wrapText="1"/>
    </xf>
    <xf numFmtId="0" fontId="65" fillId="0" borderId="0" xfId="16" applyFont="1" applyBorder="1" applyAlignment="1">
      <alignment horizontal="center"/>
    </xf>
    <xf numFmtId="0" fontId="65" fillId="4" borderId="0" xfId="16" applyFont="1" applyFill="1" applyBorder="1"/>
    <xf numFmtId="0" fontId="90" fillId="0" borderId="0" xfId="16" applyFont="1" applyBorder="1" applyAlignment="1">
      <alignment horizontal="center"/>
    </xf>
    <xf numFmtId="0" fontId="90" fillId="4" borderId="0" xfId="16" applyFont="1" applyFill="1" applyBorder="1"/>
    <xf numFmtId="0" fontId="65" fillId="4" borderId="0" xfId="16" applyFont="1" applyFill="1" applyBorder="1" applyAlignment="1">
      <alignment horizontal="center"/>
    </xf>
    <xf numFmtId="3" fontId="65" fillId="0" borderId="0" xfId="17" applyNumberFormat="1" applyFont="1"/>
    <xf numFmtId="9" fontId="65" fillId="0" borderId="0" xfId="15" applyFont="1" applyFill="1" applyBorder="1"/>
    <xf numFmtId="0" fontId="65" fillId="0" borderId="0" xfId="16" applyFont="1" applyBorder="1" applyAlignment="1">
      <alignment vertical="center"/>
    </xf>
    <xf numFmtId="0" fontId="69" fillId="0" borderId="2" xfId="0" applyFont="1" applyBorder="1" applyAlignment="1">
      <alignment horizontal="left" vertical="center" wrapText="1"/>
    </xf>
    <xf numFmtId="0" fontId="115" fillId="0" borderId="0" xfId="0" applyFont="1" applyAlignment="1">
      <alignment vertical="center"/>
    </xf>
    <xf numFmtId="0" fontId="116" fillId="0" borderId="0" xfId="0" applyFont="1"/>
    <xf numFmtId="0" fontId="116" fillId="0" borderId="0" xfId="0" applyFont="1" applyAlignment="1">
      <alignment horizontal="left"/>
    </xf>
    <xf numFmtId="0" fontId="116" fillId="0" borderId="0" xfId="0" applyFont="1" applyAlignment="1">
      <alignment vertical="center" wrapText="1"/>
    </xf>
    <xf numFmtId="0" fontId="117" fillId="0" borderId="0" xfId="0" applyFont="1" applyAlignment="1">
      <alignment horizontal="justify" vertical="center" wrapText="1"/>
    </xf>
    <xf numFmtId="0" fontId="119" fillId="0" borderId="0" xfId="18" applyFont="1" applyAlignment="1">
      <alignment horizontal="left" vertical="center" wrapText="1"/>
    </xf>
    <xf numFmtId="0" fontId="119" fillId="0" borderId="0" xfId="0" applyFont="1" applyAlignment="1">
      <alignment vertical="center"/>
    </xf>
    <xf numFmtId="0" fontId="86" fillId="0" borderId="0" xfId="0" applyFont="1" applyAlignment="1">
      <alignment vertical="center"/>
    </xf>
    <xf numFmtId="0" fontId="86" fillId="0" borderId="0" xfId="0" applyFont="1" applyAlignment="1">
      <alignment horizontal="left" vertical="center"/>
    </xf>
    <xf numFmtId="0" fontId="120" fillId="0" borderId="0" xfId="0" applyFont="1" applyAlignment="1">
      <alignment vertical="center"/>
    </xf>
    <xf numFmtId="0" fontId="6" fillId="4" borderId="0" xfId="19" applyFont="1" applyFill="1"/>
    <xf numFmtId="0" fontId="6" fillId="0" borderId="0" xfId="19" applyFont="1"/>
    <xf numFmtId="14" fontId="6" fillId="0" borderId="0" xfId="19" applyNumberFormat="1" applyFont="1"/>
    <xf numFmtId="0" fontId="6" fillId="4" borderId="88" xfId="19" applyFont="1" applyFill="1" applyBorder="1"/>
    <xf numFmtId="0" fontId="6" fillId="4" borderId="101" xfId="19" applyFont="1" applyFill="1" applyBorder="1"/>
    <xf numFmtId="3" fontId="6" fillId="0" borderId="0" xfId="19" applyNumberFormat="1" applyFont="1"/>
    <xf numFmtId="0" fontId="50" fillId="6" borderId="0" xfId="19" applyFont="1" applyFill="1" applyAlignment="1">
      <alignment horizontal="center" vertical="center"/>
    </xf>
    <xf numFmtId="14" fontId="50" fillId="38" borderId="98" xfId="19" applyNumberFormat="1" applyFont="1" applyFill="1" applyBorder="1" applyAlignment="1">
      <alignment horizontal="center" vertical="center"/>
    </xf>
    <xf numFmtId="14" fontId="50" fillId="38" borderId="0" xfId="19" applyNumberFormat="1" applyFont="1" applyFill="1" applyAlignment="1">
      <alignment horizontal="center" vertical="center"/>
    </xf>
    <xf numFmtId="14" fontId="50" fillId="38" borderId="100" xfId="19" applyNumberFormat="1" applyFont="1" applyFill="1" applyBorder="1" applyAlignment="1">
      <alignment horizontal="center" vertical="center"/>
    </xf>
    <xf numFmtId="14" fontId="50" fillId="38" borderId="99" xfId="19" applyNumberFormat="1" applyFont="1" applyFill="1" applyBorder="1" applyAlignment="1">
      <alignment horizontal="center" vertical="center"/>
    </xf>
    <xf numFmtId="14" fontId="50" fillId="38" borderId="39" xfId="19" applyNumberFormat="1" applyFont="1" applyFill="1" applyBorder="1" applyAlignment="1">
      <alignment horizontal="center" vertical="center"/>
    </xf>
    <xf numFmtId="14" fontId="50" fillId="38" borderId="109" xfId="19" applyNumberFormat="1" applyFont="1" applyFill="1" applyBorder="1" applyAlignment="1">
      <alignment horizontal="center" vertical="center"/>
    </xf>
    <xf numFmtId="14" fontId="50" fillId="38" borderId="110" xfId="19" applyNumberFormat="1" applyFont="1" applyFill="1" applyBorder="1" applyAlignment="1">
      <alignment horizontal="center" vertical="center"/>
    </xf>
    <xf numFmtId="14" fontId="50" fillId="38" borderId="111" xfId="19" applyNumberFormat="1" applyFont="1" applyFill="1" applyBorder="1" applyAlignment="1">
      <alignment horizontal="center" vertical="center"/>
    </xf>
    <xf numFmtId="14" fontId="125" fillId="6" borderId="37" xfId="19" applyNumberFormat="1" applyFont="1" applyFill="1" applyBorder="1" applyAlignment="1">
      <alignment horizontal="center" vertical="center"/>
    </xf>
    <xf numFmtId="0" fontId="106" fillId="5" borderId="80" xfId="19" applyFont="1" applyFill="1" applyBorder="1"/>
    <xf numFmtId="3" fontId="106" fillId="5" borderId="102" xfId="19" applyNumberFormat="1" applyFont="1" applyFill="1" applyBorder="1"/>
    <xf numFmtId="3" fontId="106" fillId="5" borderId="33" xfId="19" applyNumberFormat="1" applyFont="1" applyFill="1" applyBorder="1"/>
    <xf numFmtId="3" fontId="106" fillId="5" borderId="84" xfId="19" applyNumberFormat="1" applyFont="1" applyFill="1" applyBorder="1"/>
    <xf numFmtId="0" fontId="6" fillId="0" borderId="33" xfId="19" applyFont="1" applyBorder="1"/>
    <xf numFmtId="167" fontId="106" fillId="4" borderId="32" xfId="20" applyNumberFormat="1" applyFont="1" applyFill="1" applyBorder="1"/>
    <xf numFmtId="3" fontId="106" fillId="4" borderId="35" xfId="19" applyNumberFormat="1" applyFont="1" applyFill="1" applyBorder="1"/>
    <xf numFmtId="167" fontId="106" fillId="0" borderId="32" xfId="19" applyNumberFormat="1" applyFont="1" applyBorder="1"/>
    <xf numFmtId="3" fontId="106" fillId="5" borderId="35" xfId="19" applyNumberFormat="1" applyFont="1" applyFill="1" applyBorder="1"/>
    <xf numFmtId="0" fontId="106" fillId="4" borderId="81" xfId="19" applyFont="1" applyFill="1" applyBorder="1"/>
    <xf numFmtId="3" fontId="106" fillId="4" borderId="96" xfId="19" applyNumberFormat="1" applyFont="1" applyFill="1" applyBorder="1"/>
    <xf numFmtId="3" fontId="106" fillId="4" borderId="37" xfId="19" applyNumberFormat="1" applyFont="1" applyFill="1" applyBorder="1"/>
    <xf numFmtId="3" fontId="106" fillId="4" borderId="85" xfId="19" applyNumberFormat="1" applyFont="1" applyFill="1" applyBorder="1"/>
    <xf numFmtId="0" fontId="6" fillId="0" borderId="112" xfId="19" applyFont="1" applyBorder="1"/>
    <xf numFmtId="167" fontId="106" fillId="4" borderId="36" xfId="20" applyNumberFormat="1" applyFont="1" applyFill="1" applyBorder="1"/>
    <xf numFmtId="3" fontId="106" fillId="4" borderId="38" xfId="19" applyNumberFormat="1" applyFont="1" applyFill="1" applyBorder="1"/>
    <xf numFmtId="167" fontId="106" fillId="0" borderId="36" xfId="19" applyNumberFormat="1" applyFont="1" applyBorder="1"/>
    <xf numFmtId="0" fontId="6" fillId="4" borderId="82" xfId="19" applyFont="1" applyFill="1" applyBorder="1"/>
    <xf numFmtId="3" fontId="6" fillId="4" borderId="101" xfId="19" applyNumberFormat="1" applyFont="1" applyFill="1" applyBorder="1"/>
    <xf numFmtId="3" fontId="6" fillId="4" borderId="0" xfId="19" applyNumberFormat="1" applyFont="1" applyFill="1"/>
    <xf numFmtId="3" fontId="6" fillId="4" borderId="86" xfId="19" applyNumberFormat="1" applyFont="1" applyFill="1" applyBorder="1"/>
    <xf numFmtId="167" fontId="65" fillId="4" borderId="39" xfId="20" applyNumberFormat="1" applyFont="1" applyFill="1" applyBorder="1"/>
    <xf numFmtId="3" fontId="6" fillId="4" borderId="40" xfId="19" applyNumberFormat="1" applyFont="1" applyFill="1" applyBorder="1"/>
    <xf numFmtId="167" fontId="6" fillId="4" borderId="39" xfId="19" applyNumberFormat="1" applyFont="1" applyFill="1" applyBorder="1"/>
    <xf numFmtId="0" fontId="6" fillId="4" borderId="83" xfId="19" applyFont="1" applyFill="1" applyBorder="1"/>
    <xf numFmtId="3" fontId="6" fillId="4" borderId="103" xfId="19" applyNumberFormat="1" applyFont="1" applyFill="1" applyBorder="1"/>
    <xf numFmtId="3" fontId="6" fillId="4" borderId="42" xfId="19" applyNumberFormat="1" applyFont="1" applyFill="1" applyBorder="1"/>
    <xf numFmtId="3" fontId="6" fillId="4" borderId="87" xfId="19" applyNumberFormat="1" applyFont="1" applyFill="1" applyBorder="1"/>
    <xf numFmtId="0" fontId="6" fillId="0" borderId="42" xfId="19" applyFont="1" applyBorder="1"/>
    <xf numFmtId="167" fontId="65" fillId="4" borderId="41" xfId="20" applyNumberFormat="1" applyFont="1" applyFill="1" applyBorder="1"/>
    <xf numFmtId="3" fontId="6" fillId="4" borderId="43" xfId="19" applyNumberFormat="1" applyFont="1" applyFill="1" applyBorder="1"/>
    <xf numFmtId="167" fontId="6" fillId="4" borderId="41" xfId="19" applyNumberFormat="1" applyFont="1" applyFill="1" applyBorder="1"/>
    <xf numFmtId="0" fontId="6" fillId="0" borderId="37" xfId="19" applyFont="1" applyBorder="1"/>
    <xf numFmtId="167" fontId="106" fillId="4" borderId="36" xfId="19" applyNumberFormat="1" applyFont="1" applyFill="1" applyBorder="1"/>
    <xf numFmtId="0" fontId="6" fillId="0" borderId="113" xfId="19" applyFont="1" applyBorder="1"/>
    <xf numFmtId="0" fontId="6" fillId="0" borderId="114" xfId="19" applyFont="1" applyBorder="1"/>
    <xf numFmtId="167" fontId="106" fillId="4" borderId="102" xfId="20" applyNumberFormat="1" applyFont="1" applyFill="1" applyBorder="1"/>
    <xf numFmtId="3" fontId="106" fillId="4" borderId="33" xfId="19" applyNumberFormat="1" applyFont="1" applyFill="1" applyBorder="1"/>
    <xf numFmtId="167" fontId="106" fillId="0" borderId="102" xfId="19" applyNumberFormat="1" applyFont="1" applyBorder="1"/>
    <xf numFmtId="0" fontId="6" fillId="4" borderId="81" xfId="19" applyFont="1" applyFill="1" applyBorder="1" applyAlignment="1">
      <alignment wrapText="1"/>
    </xf>
    <xf numFmtId="3" fontId="6" fillId="4" borderId="96" xfId="19" applyNumberFormat="1" applyFont="1" applyFill="1" applyBorder="1"/>
    <xf numFmtId="3" fontId="6" fillId="4" borderId="37" xfId="19" applyNumberFormat="1" applyFont="1" applyFill="1" applyBorder="1"/>
    <xf numFmtId="3" fontId="6" fillId="4" borderId="85" xfId="19" applyNumberFormat="1" applyFont="1" applyFill="1" applyBorder="1"/>
    <xf numFmtId="167" fontId="65" fillId="4" borderId="36" xfId="20" applyNumberFormat="1" applyFont="1" applyFill="1" applyBorder="1"/>
    <xf numFmtId="3" fontId="6" fillId="4" borderId="38" xfId="19" applyNumberFormat="1" applyFont="1" applyFill="1" applyBorder="1"/>
    <xf numFmtId="167" fontId="6" fillId="4" borderId="36" xfId="19" applyNumberFormat="1" applyFont="1" applyFill="1" applyBorder="1"/>
    <xf numFmtId="167" fontId="6" fillId="4" borderId="37" xfId="19" applyNumberFormat="1" applyFont="1" applyFill="1" applyBorder="1"/>
    <xf numFmtId="167" fontId="6" fillId="4" borderId="0" xfId="19" applyNumberFormat="1" applyFont="1" applyFill="1"/>
    <xf numFmtId="167" fontId="6" fillId="4" borderId="39" xfId="19" applyNumberFormat="1" applyFont="1" applyFill="1" applyBorder="1" applyAlignment="1">
      <alignment horizontal="center"/>
    </xf>
    <xf numFmtId="167" fontId="6" fillId="4" borderId="0" xfId="19" applyNumberFormat="1" applyFont="1" applyFill="1" applyAlignment="1">
      <alignment horizontal="center"/>
    </xf>
    <xf numFmtId="167" fontId="6" fillId="4" borderId="42" xfId="19" applyNumberFormat="1" applyFont="1" applyFill="1" applyBorder="1"/>
    <xf numFmtId="167" fontId="65" fillId="0" borderId="0" xfId="20" applyNumberFormat="1" applyFont="1"/>
    <xf numFmtId="0" fontId="106" fillId="4" borderId="80" xfId="19" applyFont="1" applyFill="1" applyBorder="1"/>
    <xf numFmtId="4" fontId="106" fillId="4" borderId="115" xfId="19" applyNumberFormat="1" applyFont="1" applyFill="1" applyBorder="1"/>
    <xf numFmtId="4" fontId="106" fillId="4" borderId="116" xfId="19" applyNumberFormat="1" applyFont="1" applyFill="1" applyBorder="1"/>
    <xf numFmtId="167" fontId="106" fillId="4" borderId="102" xfId="19" applyNumberFormat="1" applyFont="1" applyFill="1" applyBorder="1" applyAlignment="1">
      <alignment horizontal="right"/>
    </xf>
    <xf numFmtId="4" fontId="106" fillId="4" borderId="33" xfId="19" applyNumberFormat="1" applyFont="1" applyFill="1" applyBorder="1" applyAlignment="1">
      <alignment horizontal="right"/>
    </xf>
    <xf numFmtId="4" fontId="106" fillId="4" borderId="84" xfId="19" applyNumberFormat="1" applyFont="1" applyFill="1" applyBorder="1" applyAlignment="1">
      <alignment horizontal="right"/>
    </xf>
    <xf numFmtId="167" fontId="106" fillId="4" borderId="33" xfId="19" applyNumberFormat="1" applyFont="1" applyFill="1" applyBorder="1" applyAlignment="1">
      <alignment horizontal="right"/>
    </xf>
    <xf numFmtId="167" fontId="106" fillId="4" borderId="34" xfId="19" applyNumberFormat="1" applyFont="1" applyFill="1" applyBorder="1" applyAlignment="1">
      <alignment horizontal="right"/>
    </xf>
    <xf numFmtId="4" fontId="106" fillId="4" borderId="35" xfId="19" applyNumberFormat="1" applyFont="1" applyFill="1" applyBorder="1" applyAlignment="1">
      <alignment horizontal="right"/>
    </xf>
    <xf numFmtId="0" fontId="6" fillId="0" borderId="117" xfId="19" applyFont="1" applyBorder="1"/>
    <xf numFmtId="14" fontId="125" fillId="6" borderId="119" xfId="19" applyNumberFormat="1" applyFont="1" applyFill="1" applyBorder="1" applyAlignment="1">
      <alignment horizontal="center" vertical="center"/>
    </xf>
    <xf numFmtId="0" fontId="106" fillId="4" borderId="81" xfId="19" applyFont="1" applyFill="1" applyBorder="1" applyAlignment="1">
      <alignment wrapText="1"/>
    </xf>
    <xf numFmtId="3" fontId="6" fillId="4" borderId="120" xfId="19" applyNumberFormat="1" applyFont="1" applyFill="1" applyBorder="1"/>
    <xf numFmtId="3" fontId="6" fillId="4" borderId="117" xfId="19" applyNumberFormat="1" applyFont="1" applyFill="1" applyBorder="1"/>
    <xf numFmtId="3" fontId="6" fillId="4" borderId="121" xfId="19" applyNumberFormat="1" applyFont="1" applyFill="1" applyBorder="1"/>
    <xf numFmtId="0" fontId="6" fillId="0" borderId="122" xfId="19" applyFont="1" applyBorder="1"/>
    <xf numFmtId="0" fontId="106" fillId="4" borderId="82" xfId="19" applyFont="1" applyFill="1" applyBorder="1"/>
    <xf numFmtId="0" fontId="6" fillId="0" borderId="82" xfId="19" applyFont="1" applyBorder="1"/>
    <xf numFmtId="0" fontId="106" fillId="4" borderId="83" xfId="19" applyFont="1" applyFill="1" applyBorder="1"/>
    <xf numFmtId="3" fontId="106" fillId="5" borderId="118" xfId="19" applyNumberFormat="1" applyFont="1" applyFill="1" applyBorder="1"/>
    <xf numFmtId="3" fontId="106" fillId="5" borderId="96" xfId="19" applyNumberFormat="1" applyFont="1" applyFill="1" applyBorder="1"/>
    <xf numFmtId="0" fontId="6" fillId="0" borderId="96" xfId="19" applyFont="1" applyBorder="1"/>
    <xf numFmtId="167" fontId="106" fillId="0" borderId="33" xfId="19" applyNumberFormat="1" applyFont="1" applyBorder="1"/>
    <xf numFmtId="0" fontId="127" fillId="0" borderId="0" xfId="2" applyFont="1" applyAlignment="1">
      <alignment vertical="center"/>
    </xf>
    <xf numFmtId="0" fontId="65" fillId="0" borderId="0" xfId="2" applyFont="1" applyAlignment="1">
      <alignment vertical="center"/>
    </xf>
    <xf numFmtId="0" fontId="128" fillId="0" borderId="0" xfId="2" applyFont="1" applyAlignment="1">
      <alignment horizontal="right" vertical="center"/>
    </xf>
    <xf numFmtId="0" fontId="123" fillId="0" borderId="0" xfId="2" applyFont="1" applyAlignment="1">
      <alignment vertical="center"/>
    </xf>
    <xf numFmtId="0" fontId="129" fillId="0" borderId="0" xfId="2" applyFont="1" applyAlignment="1">
      <alignment horizontal="left" vertical="center"/>
    </xf>
    <xf numFmtId="0" fontId="131" fillId="0" borderId="0" xfId="2" applyFont="1" applyAlignment="1">
      <alignment horizontal="left" vertical="center"/>
    </xf>
    <xf numFmtId="0" fontId="133" fillId="0" borderId="0" xfId="2" applyFont="1" applyAlignment="1">
      <alignment horizontal="center" vertical="center" wrapText="1"/>
    </xf>
    <xf numFmtId="0" fontId="125" fillId="0" borderId="0" xfId="2" applyFont="1" applyAlignment="1">
      <alignment vertical="center" wrapText="1"/>
    </xf>
    <xf numFmtId="0" fontId="125" fillId="0" borderId="37" xfId="2" applyFont="1" applyBorder="1" applyAlignment="1">
      <alignment vertical="center" wrapText="1"/>
    </xf>
    <xf numFmtId="0" fontId="90" fillId="0" borderId="0" xfId="2" applyFont="1" applyAlignment="1">
      <alignment horizontal="center" vertical="center" wrapText="1"/>
    </xf>
    <xf numFmtId="0" fontId="90" fillId="0" borderId="0" xfId="2" applyFont="1" applyAlignment="1">
      <alignment vertical="center" wrapText="1"/>
    </xf>
    <xf numFmtId="3" fontId="90" fillId="0" borderId="0" xfId="2" applyNumberFormat="1" applyFont="1" applyAlignment="1">
      <alignment vertical="center" wrapText="1"/>
    </xf>
    <xf numFmtId="0" fontId="133" fillId="0" borderId="0" xfId="2" applyFont="1" applyAlignment="1">
      <alignment vertical="center" wrapText="1"/>
    </xf>
    <xf numFmtId="0" fontId="125" fillId="0" borderId="88" xfId="2" applyFont="1" applyBorder="1" applyAlignment="1">
      <alignment vertical="center" wrapText="1"/>
    </xf>
    <xf numFmtId="0" fontId="134" fillId="0" borderId="0" xfId="2" applyFont="1" applyAlignment="1">
      <alignment horizontal="center" vertical="center" wrapText="1"/>
    </xf>
    <xf numFmtId="0" fontId="135" fillId="0" borderId="0" xfId="2" applyFont="1" applyAlignment="1">
      <alignment vertical="center" wrapText="1"/>
    </xf>
    <xf numFmtId="0" fontId="136" fillId="0" borderId="0" xfId="2" applyFont="1" applyAlignment="1">
      <alignment horizontal="center" vertical="center" wrapText="1"/>
    </xf>
    <xf numFmtId="0" fontId="137" fillId="0" borderId="0" xfId="2" applyFont="1" applyAlignment="1">
      <alignment horizontal="center" vertical="center" wrapText="1"/>
    </xf>
    <xf numFmtId="0" fontId="136" fillId="0" borderId="0" xfId="2" applyFont="1" applyAlignment="1">
      <alignment vertical="center" wrapText="1"/>
    </xf>
    <xf numFmtId="0" fontId="65" fillId="0" borderId="0" xfId="2" applyFont="1" applyAlignment="1">
      <alignment vertical="center" wrapText="1"/>
    </xf>
    <xf numFmtId="0" fontId="138" fillId="0" borderId="0" xfId="2" applyFont="1" applyAlignment="1">
      <alignment horizontal="center" vertical="center" wrapText="1"/>
    </xf>
    <xf numFmtId="0" fontId="138" fillId="0" borderId="0" xfId="2" applyFont="1" applyAlignment="1">
      <alignment vertical="center" wrapText="1"/>
    </xf>
    <xf numFmtId="0" fontId="139" fillId="0" borderId="0" xfId="2" applyFont="1" applyAlignment="1">
      <alignment horizontal="center" vertical="center" wrapText="1"/>
    </xf>
    <xf numFmtId="0" fontId="139" fillId="0" borderId="0" xfId="2" applyFont="1" applyAlignment="1">
      <alignment vertical="center" wrapText="1"/>
    </xf>
    <xf numFmtId="165" fontId="140" fillId="0" borderId="0" xfId="1" applyNumberFormat="1" applyFont="1" applyBorder="1" applyAlignment="1">
      <alignment horizontal="center" vertical="center" wrapText="1"/>
    </xf>
    <xf numFmtId="4" fontId="140" fillId="0" borderId="0" xfId="2" applyNumberFormat="1" applyFont="1" applyAlignment="1">
      <alignment horizontal="center" vertical="center" wrapText="1"/>
    </xf>
    <xf numFmtId="0" fontId="142" fillId="0" borderId="0" xfId="2" applyFont="1" applyAlignment="1">
      <alignment vertical="center" wrapText="1"/>
    </xf>
    <xf numFmtId="0" fontId="143" fillId="0" borderId="0" xfId="2" applyFont="1" applyAlignment="1">
      <alignment vertical="center" wrapText="1"/>
    </xf>
    <xf numFmtId="0" fontId="87" fillId="0" borderId="0" xfId="2" applyFont="1" applyAlignment="1">
      <alignment vertical="center" wrapText="1"/>
    </xf>
    <xf numFmtId="0" fontId="129" fillId="0" borderId="0" xfId="2" applyFont="1" applyAlignment="1">
      <alignment vertical="center" wrapText="1"/>
    </xf>
    <xf numFmtId="0" fontId="146" fillId="0" borderId="0" xfId="2" applyFont="1" applyAlignment="1">
      <alignment vertical="center"/>
    </xf>
    <xf numFmtId="0" fontId="137" fillId="0" borderId="0" xfId="2" applyFont="1" applyAlignment="1">
      <alignment horizontal="right" vertical="center"/>
    </xf>
    <xf numFmtId="0" fontId="49" fillId="0" borderId="0" xfId="2" applyFont="1" applyAlignment="1">
      <alignment vertical="center"/>
    </xf>
    <xf numFmtId="0" fontId="139" fillId="0" borderId="0" xfId="2" applyFont="1" applyAlignment="1">
      <alignment horizontal="left" vertical="center"/>
    </xf>
    <xf numFmtId="0" fontId="147" fillId="0" borderId="0" xfId="2" applyFont="1" applyAlignment="1">
      <alignment horizontal="center"/>
    </xf>
    <xf numFmtId="0" fontId="148" fillId="0" borderId="0" xfId="2" applyFont="1" applyAlignment="1">
      <alignment horizontal="left" vertical="center"/>
    </xf>
    <xf numFmtId="0" fontId="125" fillId="0" borderId="89" xfId="2" applyFont="1" applyBorder="1" applyAlignment="1">
      <alignment vertical="center" wrapText="1"/>
    </xf>
    <xf numFmtId="0" fontId="125" fillId="0" borderId="42" xfId="2" applyFont="1" applyBorder="1" applyAlignment="1">
      <alignment vertical="center" wrapText="1"/>
    </xf>
    <xf numFmtId="0" fontId="65" fillId="0" borderId="0" xfId="2" applyFont="1" applyAlignment="1">
      <alignment horizontal="center" vertical="center" wrapText="1"/>
    </xf>
    <xf numFmtId="0" fontId="149" fillId="0" borderId="31" xfId="2" applyFont="1" applyBorder="1" applyAlignment="1">
      <alignment horizontal="left" vertical="center" wrapText="1"/>
    </xf>
    <xf numFmtId="3" fontId="138" fillId="0" borderId="0" xfId="2" applyNumberFormat="1" applyFont="1" applyAlignment="1">
      <alignment vertical="center" wrapText="1"/>
    </xf>
    <xf numFmtId="3" fontId="138" fillId="3" borderId="49" xfId="2" applyNumberFormat="1" applyFont="1" applyFill="1" applyBorder="1" applyAlignment="1" applyProtection="1">
      <alignment horizontal="center" vertical="center"/>
      <protection locked="0"/>
    </xf>
    <xf numFmtId="3" fontId="138" fillId="3" borderId="37" xfId="2" applyNumberFormat="1" applyFont="1" applyFill="1" applyBorder="1" applyAlignment="1" applyProtection="1">
      <alignment horizontal="center" vertical="center"/>
      <protection locked="0"/>
    </xf>
    <xf numFmtId="4" fontId="150" fillId="0" borderId="37" xfId="2" applyNumberFormat="1" applyFont="1" applyBorder="1" applyAlignment="1" applyProtection="1">
      <alignment horizontal="center" vertical="center"/>
      <protection locked="0"/>
    </xf>
    <xf numFmtId="165" fontId="150" fillId="0" borderId="38" xfId="1" applyNumberFormat="1" applyFont="1" applyBorder="1" applyAlignment="1">
      <alignment horizontal="center" vertical="center"/>
    </xf>
    <xf numFmtId="3" fontId="138" fillId="0" borderId="36" xfId="2" applyNumberFormat="1" applyFont="1" applyBorder="1" applyAlignment="1" applyProtection="1">
      <alignment horizontal="center" vertical="center"/>
      <protection locked="0"/>
    </xf>
    <xf numFmtId="4" fontId="150" fillId="0" borderId="50" xfId="2" applyNumberFormat="1" applyFont="1" applyBorder="1" applyAlignment="1" applyProtection="1">
      <alignment horizontal="center" vertical="center"/>
      <protection locked="0"/>
    </xf>
    <xf numFmtId="3" fontId="138" fillId="0" borderId="37" xfId="2" applyNumberFormat="1" applyFont="1" applyBorder="1" applyAlignment="1" applyProtection="1">
      <alignment horizontal="center" vertical="center"/>
      <protection locked="0"/>
    </xf>
    <xf numFmtId="4" fontId="150" fillId="0" borderId="38" xfId="2" applyNumberFormat="1" applyFont="1" applyBorder="1" applyAlignment="1">
      <alignment horizontal="center" vertical="center"/>
    </xf>
    <xf numFmtId="9" fontId="65" fillId="0" borderId="0" xfId="8" applyFont="1" applyBorder="1" applyAlignment="1">
      <alignment horizontal="center" vertical="center"/>
    </xf>
    <xf numFmtId="0" fontId="65" fillId="0" borderId="0" xfId="2" applyFont="1"/>
    <xf numFmtId="0" fontId="65" fillId="0" borderId="0" xfId="2" applyFont="1" applyAlignment="1">
      <alignment horizontal="left" vertical="center" wrapText="1"/>
    </xf>
    <xf numFmtId="2" fontId="65" fillId="0" borderId="0" xfId="1" applyNumberFormat="1" applyFont="1" applyBorder="1" applyAlignment="1">
      <alignment horizontal="center" vertical="center"/>
    </xf>
    <xf numFmtId="0" fontId="149" fillId="0" borderId="44" xfId="2" applyFont="1" applyBorder="1" applyAlignment="1">
      <alignment horizontal="left" vertical="center" wrapText="1"/>
    </xf>
    <xf numFmtId="3" fontId="138" fillId="3" borderId="46" xfId="2" applyNumberFormat="1" applyFont="1" applyFill="1" applyBorder="1" applyAlignment="1" applyProtection="1">
      <alignment horizontal="center" vertical="center"/>
      <protection locked="0"/>
    </xf>
    <xf numFmtId="3" fontId="138" fillId="3" borderId="0" xfId="2" applyNumberFormat="1" applyFont="1" applyFill="1" applyAlignment="1" applyProtection="1">
      <alignment horizontal="center" vertical="center"/>
      <protection locked="0"/>
    </xf>
    <xf numFmtId="4" fontId="150" fillId="3" borderId="0" xfId="2" applyNumberFormat="1" applyFont="1" applyFill="1" applyAlignment="1" applyProtection="1">
      <alignment horizontal="center" vertical="center"/>
      <protection locked="0"/>
    </xf>
    <xf numFmtId="165" fontId="150" fillId="0" borderId="40" xfId="1" applyNumberFormat="1" applyFont="1" applyBorder="1" applyAlignment="1">
      <alignment horizontal="center" vertical="center"/>
    </xf>
    <xf numFmtId="3" fontId="138" fillId="0" borderId="39" xfId="2" applyNumberFormat="1" applyFont="1" applyBorder="1" applyAlignment="1" applyProtection="1">
      <alignment horizontal="center" vertical="center"/>
      <protection locked="0"/>
    </xf>
    <xf numFmtId="4" fontId="150" fillId="0" borderId="20" xfId="2" applyNumberFormat="1" applyFont="1" applyBorder="1" applyAlignment="1" applyProtection="1">
      <alignment horizontal="center" vertical="center"/>
      <protection locked="0"/>
    </xf>
    <xf numFmtId="3" fontId="138" fillId="0" borderId="0" xfId="2" applyNumberFormat="1" applyFont="1" applyAlignment="1" applyProtection="1">
      <alignment horizontal="center" vertical="center"/>
      <protection locked="0"/>
    </xf>
    <xf numFmtId="4" fontId="150" fillId="0" borderId="0" xfId="2" applyNumberFormat="1" applyFont="1" applyAlignment="1" applyProtection="1">
      <alignment horizontal="center" vertical="center"/>
      <protection locked="0"/>
    </xf>
    <xf numFmtId="4" fontId="150" fillId="0" borderId="40" xfId="2" applyNumberFormat="1" applyFont="1" applyBorder="1" applyAlignment="1">
      <alignment horizontal="center" vertical="center"/>
    </xf>
    <xf numFmtId="2" fontId="65" fillId="0" borderId="0" xfId="1" applyNumberFormat="1" applyFont="1" applyBorder="1" applyAlignment="1">
      <alignment horizontal="center" vertical="center" wrapText="1"/>
    </xf>
    <xf numFmtId="3" fontId="138" fillId="0" borderId="46" xfId="2" applyNumberFormat="1" applyFont="1" applyBorder="1" applyAlignment="1" applyProtection="1">
      <alignment horizontal="center" vertical="center" wrapText="1"/>
      <protection locked="0"/>
    </xf>
    <xf numFmtId="3" fontId="138" fillId="0" borderId="0" xfId="2" applyNumberFormat="1" applyFont="1" applyAlignment="1" applyProtection="1">
      <alignment horizontal="center" vertical="center" wrapText="1"/>
      <protection locked="0"/>
    </xf>
    <xf numFmtId="4" fontId="150" fillId="0" borderId="0" xfId="2" applyNumberFormat="1" applyFont="1" applyAlignment="1" applyProtection="1">
      <alignment horizontal="center" vertical="center" wrapText="1"/>
      <protection locked="0"/>
    </xf>
    <xf numFmtId="3" fontId="138" fillId="0" borderId="39" xfId="2" applyNumberFormat="1" applyFont="1" applyBorder="1" applyAlignment="1" applyProtection="1">
      <alignment horizontal="center" vertical="center" wrapText="1"/>
      <protection locked="0"/>
    </xf>
    <xf numFmtId="4" fontId="150" fillId="0" borderId="20" xfId="2" applyNumberFormat="1" applyFont="1" applyBorder="1" applyAlignment="1" applyProtection="1">
      <alignment horizontal="center" vertical="center" wrapText="1"/>
      <protection locked="0"/>
    </xf>
    <xf numFmtId="3" fontId="138" fillId="3" borderId="46" xfId="2" applyNumberFormat="1" applyFont="1" applyFill="1" applyBorder="1" applyAlignment="1" applyProtection="1">
      <alignment horizontal="center" vertical="center" wrapText="1"/>
      <protection locked="0"/>
    </xf>
    <xf numFmtId="3" fontId="138" fillId="3" borderId="0" xfId="2" applyNumberFormat="1" applyFont="1" applyFill="1" applyAlignment="1" applyProtection="1">
      <alignment horizontal="center" vertical="center" wrapText="1"/>
      <protection locked="0"/>
    </xf>
    <xf numFmtId="4" fontId="150" fillId="3" borderId="0" xfId="2" applyNumberFormat="1" applyFont="1" applyFill="1" applyAlignment="1" applyProtection="1">
      <alignment horizontal="center" vertical="center" wrapText="1"/>
      <protection locked="0"/>
    </xf>
    <xf numFmtId="165" fontId="150" fillId="0" borderId="40" xfId="1" applyNumberFormat="1" applyFont="1" applyBorder="1" applyAlignment="1">
      <alignment horizontal="center" vertical="center" wrapText="1"/>
    </xf>
    <xf numFmtId="4" fontId="150" fillId="0" borderId="40" xfId="2" applyNumberFormat="1" applyFont="1" applyBorder="1" applyAlignment="1">
      <alignment horizontal="center" vertical="center" wrapText="1"/>
    </xf>
    <xf numFmtId="0" fontId="149" fillId="0" borderId="45" xfId="2" applyFont="1" applyBorder="1" applyAlignment="1">
      <alignment horizontal="left" vertical="center" wrapText="1"/>
    </xf>
    <xf numFmtId="3" fontId="138" fillId="3" borderId="47" xfId="2" applyNumberFormat="1" applyFont="1" applyFill="1" applyBorder="1" applyAlignment="1" applyProtection="1">
      <alignment horizontal="center" vertical="center" wrapText="1"/>
      <protection locked="0"/>
    </xf>
    <xf numFmtId="3" fontId="138" fillId="3" borderId="42" xfId="2" applyNumberFormat="1" applyFont="1" applyFill="1" applyBorder="1" applyAlignment="1" applyProtection="1">
      <alignment horizontal="center" vertical="center" wrapText="1"/>
      <protection locked="0"/>
    </xf>
    <xf numFmtId="4" fontId="150" fillId="3" borderId="42" xfId="2" applyNumberFormat="1" applyFont="1" applyFill="1" applyBorder="1" applyAlignment="1" applyProtection="1">
      <alignment horizontal="center" vertical="center" wrapText="1"/>
      <protection locked="0"/>
    </xf>
    <xf numFmtId="165" fontId="150" fillId="0" borderId="43" xfId="1" applyNumberFormat="1" applyFont="1" applyBorder="1" applyAlignment="1">
      <alignment horizontal="center" vertical="center" wrapText="1"/>
    </xf>
    <xf numFmtId="3" fontId="138" fillId="0" borderId="41" xfId="2" applyNumberFormat="1" applyFont="1" applyBorder="1" applyAlignment="1" applyProtection="1">
      <alignment horizontal="center" vertical="center" wrapText="1"/>
      <protection locked="0"/>
    </xf>
    <xf numFmtId="4" fontId="150" fillId="0" borderId="48" xfId="2" applyNumberFormat="1" applyFont="1" applyBorder="1" applyAlignment="1" applyProtection="1">
      <alignment horizontal="center" vertical="center" wrapText="1"/>
      <protection locked="0"/>
    </xf>
    <xf numFmtId="3" fontId="138" fillId="0" borderId="42" xfId="2" applyNumberFormat="1" applyFont="1" applyBorder="1" applyAlignment="1" applyProtection="1">
      <alignment horizontal="center" vertical="center" wrapText="1"/>
      <protection locked="0"/>
    </xf>
    <xf numFmtId="4" fontId="150" fillId="0" borderId="42" xfId="2" applyNumberFormat="1" applyFont="1" applyBorder="1" applyAlignment="1" applyProtection="1">
      <alignment horizontal="center" vertical="center" wrapText="1"/>
      <protection locked="0"/>
    </xf>
    <xf numFmtId="4" fontId="150" fillId="0" borderId="43" xfId="2" applyNumberFormat="1" applyFont="1" applyBorder="1" applyAlignment="1">
      <alignment horizontal="center" vertical="center" wrapText="1"/>
    </xf>
    <xf numFmtId="0" fontId="148" fillId="0" borderId="0" xfId="2" applyFont="1" applyAlignment="1">
      <alignment vertical="center" wrapText="1"/>
    </xf>
    <xf numFmtId="2" fontId="65" fillId="0" borderId="0" xfId="2" applyNumberFormat="1" applyFont="1" applyAlignment="1">
      <alignment vertical="center" wrapText="1"/>
    </xf>
    <xf numFmtId="0" fontId="49" fillId="0" borderId="0" xfId="2" applyFont="1" applyAlignment="1">
      <alignment vertical="center" wrapText="1"/>
    </xf>
    <xf numFmtId="0" fontId="151" fillId="0" borderId="0" xfId="2" applyFont="1" applyAlignment="1">
      <alignment vertical="center" wrapText="1"/>
    </xf>
    <xf numFmtId="2" fontId="50" fillId="0" borderId="0" xfId="2" applyNumberFormat="1" applyFont="1" applyAlignment="1">
      <alignment vertical="center" wrapText="1"/>
    </xf>
    <xf numFmtId="2" fontId="90" fillId="0" borderId="0" xfId="2" applyNumberFormat="1" applyFont="1" applyAlignment="1">
      <alignment horizontal="left" vertical="center" wrapText="1"/>
    </xf>
    <xf numFmtId="0" fontId="50" fillId="39" borderId="41" xfId="2" applyFont="1" applyFill="1" applyBorder="1" applyAlignment="1">
      <alignment horizontal="center" vertical="center" wrapText="1"/>
    </xf>
    <xf numFmtId="0" fontId="50" fillId="39" borderId="43" xfId="2" applyFont="1" applyFill="1" applyBorder="1" applyAlignment="1">
      <alignment horizontal="center" vertical="center" wrapText="1"/>
    </xf>
    <xf numFmtId="0" fontId="122" fillId="39" borderId="43" xfId="2" applyFont="1" applyFill="1" applyBorder="1" applyAlignment="1">
      <alignment horizontal="center" vertical="center" wrapText="1"/>
    </xf>
    <xf numFmtId="0" fontId="122" fillId="39" borderId="42" xfId="2" applyFont="1" applyFill="1" applyBorder="1" applyAlignment="1">
      <alignment horizontal="center" vertical="center" wrapText="1"/>
    </xf>
    <xf numFmtId="0" fontId="50" fillId="39" borderId="123" xfId="2" applyFont="1" applyFill="1" applyBorder="1" applyAlignment="1">
      <alignment horizontal="center" vertical="center" wrapText="1"/>
    </xf>
    <xf numFmtId="0" fontId="50" fillId="39" borderId="124" xfId="2" applyFont="1" applyFill="1" applyBorder="1" applyAlignment="1">
      <alignment horizontal="center" vertical="center" wrapText="1"/>
    </xf>
    <xf numFmtId="0" fontId="50" fillId="39" borderId="100" xfId="2" applyFont="1" applyFill="1" applyBorder="1" applyAlignment="1">
      <alignment horizontal="center" vertical="center" wrapText="1"/>
    </xf>
    <xf numFmtId="0" fontId="50" fillId="39" borderId="109" xfId="2" applyFont="1" applyFill="1" applyBorder="1" applyAlignment="1">
      <alignment horizontal="center" vertical="center" wrapText="1"/>
    </xf>
    <xf numFmtId="0" fontId="126" fillId="0" borderId="0" xfId="0" applyFont="1" applyAlignment="1">
      <alignment vertical="center"/>
    </xf>
    <xf numFmtId="0" fontId="125" fillId="0" borderId="0" xfId="0" applyFont="1" applyBorder="1" applyAlignment="1">
      <alignment vertical="center" wrapText="1"/>
    </xf>
    <xf numFmtId="0" fontId="125" fillId="0" borderId="0" xfId="0" applyFont="1" applyAlignment="1">
      <alignment vertical="center" wrapText="1"/>
    </xf>
    <xf numFmtId="0" fontId="125" fillId="0" borderId="0" xfId="0" applyFont="1" applyBorder="1" applyAlignment="1">
      <alignment horizontal="center" vertical="center" wrapText="1"/>
    </xf>
    <xf numFmtId="0" fontId="126" fillId="0" borderId="0" xfId="0" applyFont="1" applyBorder="1" applyAlignment="1">
      <alignment vertical="center" wrapText="1"/>
    </xf>
    <xf numFmtId="0" fontId="126" fillId="0" borderId="0" xfId="0" applyFont="1" applyAlignment="1">
      <alignment vertical="center" wrapText="1"/>
    </xf>
    <xf numFmtId="3" fontId="126" fillId="0" borderId="0" xfId="0" applyNumberFormat="1" applyFont="1" applyAlignment="1">
      <alignment vertical="center" wrapText="1"/>
    </xf>
    <xf numFmtId="0" fontId="141" fillId="0" borderId="0" xfId="0" applyFont="1" applyBorder="1" applyAlignment="1">
      <alignment horizontal="center" vertical="center" wrapText="1"/>
    </xf>
    <xf numFmtId="0" fontId="151" fillId="4" borderId="0" xfId="0" applyFont="1" applyFill="1" applyAlignment="1">
      <alignment vertical="center" wrapText="1"/>
    </xf>
    <xf numFmtId="0" fontId="49" fillId="4" borderId="0" xfId="0" applyFont="1" applyFill="1" applyAlignment="1">
      <alignment vertical="center" wrapText="1"/>
    </xf>
    <xf numFmtId="0" fontId="125" fillId="0" borderId="0" xfId="0" applyFont="1" applyAlignment="1">
      <alignment horizontal="right" vertical="center"/>
    </xf>
    <xf numFmtId="0" fontId="126" fillId="0" borderId="0" xfId="0" applyFont="1" applyAlignment="1">
      <alignment horizontal="left" vertical="center"/>
    </xf>
    <xf numFmtId="0" fontId="125" fillId="0" borderId="0" xfId="0" applyFont="1" applyAlignment="1" applyProtection="1">
      <alignment vertical="center" wrapText="1"/>
      <protection locked="0"/>
    </xf>
    <xf numFmtId="0" fontId="126" fillId="0" borderId="0" xfId="0" applyFont="1"/>
    <xf numFmtId="0" fontId="50" fillId="39" borderId="98" xfId="0" applyFont="1" applyFill="1" applyBorder="1" applyAlignment="1">
      <alignment horizontal="center" vertical="center" wrapText="1"/>
    </xf>
    <xf numFmtId="0" fontId="50" fillId="39" borderId="99" xfId="0" applyFont="1" applyFill="1" applyBorder="1" applyAlignment="1">
      <alignment horizontal="center" vertical="center" wrapText="1"/>
    </xf>
    <xf numFmtId="3" fontId="125" fillId="0" borderId="0" xfId="0" applyNumberFormat="1" applyFont="1" applyAlignment="1">
      <alignment vertical="center" wrapText="1"/>
    </xf>
    <xf numFmtId="0" fontId="90" fillId="0" borderId="31" xfId="0" applyFont="1" applyBorder="1" applyAlignment="1">
      <alignment horizontal="left" vertical="center" wrapText="1"/>
    </xf>
    <xf numFmtId="3" fontId="65" fillId="3" borderId="36" xfId="0" applyNumberFormat="1" applyFont="1" applyFill="1" applyBorder="1" applyAlignment="1" applyProtection="1">
      <alignment horizontal="center" vertical="center"/>
      <protection locked="0"/>
    </xf>
    <xf numFmtId="4" fontId="156" fillId="0" borderId="38" xfId="0" applyNumberFormat="1" applyFont="1" applyBorder="1" applyAlignment="1">
      <alignment horizontal="center" vertical="center"/>
    </xf>
    <xf numFmtId="0" fontId="90" fillId="0" borderId="44" xfId="0" applyFont="1" applyBorder="1" applyAlignment="1">
      <alignment horizontal="left" vertical="center" wrapText="1"/>
    </xf>
    <xf numFmtId="3" fontId="65" fillId="3" borderId="39" xfId="0" applyNumberFormat="1" applyFont="1" applyFill="1" applyBorder="1" applyAlignment="1" applyProtection="1">
      <alignment horizontal="center" vertical="center"/>
      <protection locked="0"/>
    </xf>
    <xf numFmtId="4" fontId="156" fillId="0" borderId="40" xfId="0" applyNumberFormat="1" applyFont="1" applyBorder="1" applyAlignment="1">
      <alignment horizontal="center" vertical="center"/>
    </xf>
    <xf numFmtId="4" fontId="156" fillId="0" borderId="40" xfId="0" applyNumberFormat="1" applyFont="1" applyBorder="1" applyAlignment="1">
      <alignment horizontal="center" vertical="center" wrapText="1"/>
    </xf>
    <xf numFmtId="0" fontId="90" fillId="0" borderId="45" xfId="0" applyFont="1" applyBorder="1" applyAlignment="1">
      <alignment horizontal="left" vertical="center" wrapText="1"/>
    </xf>
    <xf numFmtId="3" fontId="65" fillId="3" borderId="41" xfId="0" applyNumberFormat="1" applyFont="1" applyFill="1" applyBorder="1" applyAlignment="1" applyProtection="1">
      <alignment horizontal="center" vertical="center"/>
      <protection locked="0"/>
    </xf>
    <xf numFmtId="4" fontId="156" fillId="0" borderId="43" xfId="0" applyNumberFormat="1" applyFont="1" applyBorder="1" applyAlignment="1">
      <alignment horizontal="center" vertical="center" wrapText="1"/>
    </xf>
    <xf numFmtId="0" fontId="157" fillId="0" borderId="0" xfId="2" applyFont="1" applyAlignment="1">
      <alignment vertical="center"/>
    </xf>
    <xf numFmtId="0" fontId="158" fillId="0" borderId="0" xfId="2" applyFont="1" applyAlignment="1">
      <alignment horizontal="left" vertical="center"/>
    </xf>
    <xf numFmtId="0" fontId="161" fillId="0" borderId="0" xfId="2" applyFont="1" applyAlignment="1">
      <alignment vertical="center" wrapText="1"/>
    </xf>
    <xf numFmtId="0" fontId="140" fillId="0" borderId="0" xfId="2" applyFont="1" applyAlignment="1">
      <alignment horizontal="center" vertical="center" wrapText="1"/>
    </xf>
    <xf numFmtId="0" fontId="161" fillId="0" borderId="30" xfId="2" applyFont="1" applyBorder="1" applyAlignment="1">
      <alignment horizontal="left" vertical="center" wrapText="1"/>
    </xf>
    <xf numFmtId="3" fontId="161" fillId="0" borderId="32" xfId="2" applyNumberFormat="1" applyFont="1" applyBorder="1" applyAlignment="1">
      <alignment horizontal="center" vertical="center" wrapText="1"/>
    </xf>
    <xf numFmtId="4" fontId="163" fillId="0" borderId="35" xfId="2" applyNumberFormat="1" applyFont="1" applyBorder="1" applyAlignment="1">
      <alignment horizontal="center" vertical="center" wrapText="1"/>
    </xf>
    <xf numFmtId="0" fontId="158" fillId="0" borderId="0" xfId="2" applyFont="1" applyAlignment="1">
      <alignment vertical="center" wrapText="1"/>
    </xf>
    <xf numFmtId="0" fontId="164" fillId="0" borderId="0" xfId="2" applyFont="1" applyAlignment="1">
      <alignment vertical="center"/>
    </xf>
    <xf numFmtId="0" fontId="164" fillId="0" borderId="0" xfId="2" applyFont="1" applyAlignment="1">
      <alignment horizontal="left" vertical="center"/>
    </xf>
    <xf numFmtId="0" fontId="161" fillId="0" borderId="37" xfId="2" applyFont="1" applyBorder="1" applyAlignment="1">
      <alignment horizontal="center" vertical="center" wrapText="1"/>
    </xf>
    <xf numFmtId="4" fontId="150" fillId="0" borderId="38" xfId="0" applyNumberFormat="1" applyFont="1" applyBorder="1" applyAlignment="1">
      <alignment horizontal="center" vertical="center"/>
    </xf>
    <xf numFmtId="1" fontId="65" fillId="0" borderId="0" xfId="1" applyNumberFormat="1" applyFont="1" applyBorder="1" applyAlignment="1">
      <alignment horizontal="center" vertical="center"/>
    </xf>
    <xf numFmtId="4" fontId="150" fillId="0" borderId="0" xfId="2" applyNumberFormat="1" applyFont="1" applyAlignment="1">
      <alignment horizontal="center" vertical="center" wrapText="1"/>
    </xf>
    <xf numFmtId="2" fontId="147" fillId="0" borderId="0" xfId="2" applyNumberFormat="1" applyFont="1" applyAlignment="1">
      <alignment vertical="center" wrapText="1"/>
    </xf>
    <xf numFmtId="0" fontId="164" fillId="0" borderId="0" xfId="2" applyFont="1" applyAlignment="1">
      <alignment vertical="center" wrapText="1"/>
    </xf>
    <xf numFmtId="2" fontId="133" fillId="0" borderId="0" xfId="2" applyNumberFormat="1" applyFont="1" applyAlignment="1">
      <alignment vertical="center" wrapText="1"/>
    </xf>
    <xf numFmtId="2" fontId="133" fillId="0" borderId="0" xfId="2" applyNumberFormat="1" applyFont="1" applyAlignment="1">
      <alignment horizontal="left" vertical="center" wrapText="1"/>
    </xf>
    <xf numFmtId="10" fontId="139" fillId="0" borderId="0" xfId="2" applyNumberFormat="1" applyFont="1" applyAlignment="1">
      <alignment vertical="center" wrapText="1"/>
    </xf>
    <xf numFmtId="0" fontId="50" fillId="39" borderId="139" xfId="2" applyFont="1" applyFill="1" applyBorder="1" applyAlignment="1">
      <alignment horizontal="center" vertical="center" wrapText="1"/>
    </xf>
    <xf numFmtId="0" fontId="50" fillId="39" borderId="98" xfId="2" applyFont="1" applyFill="1" applyBorder="1" applyAlignment="1">
      <alignment horizontal="center" vertical="center" wrapText="1"/>
    </xf>
    <xf numFmtId="3" fontId="138" fillId="0" borderId="36" xfId="0" applyNumberFormat="1" applyFont="1" applyBorder="1" applyAlignment="1" applyProtection="1">
      <alignment horizontal="right" vertical="center"/>
      <protection locked="0"/>
    </xf>
    <xf numFmtId="3" fontId="138" fillId="0" borderId="39" xfId="0" applyNumberFormat="1" applyFont="1" applyBorder="1" applyAlignment="1" applyProtection="1">
      <alignment horizontal="right" vertical="center"/>
      <protection locked="0"/>
    </xf>
    <xf numFmtId="3" fontId="138" fillId="0" borderId="39" xfId="0" applyNumberFormat="1" applyFont="1" applyBorder="1" applyAlignment="1" applyProtection="1">
      <alignment horizontal="right" vertical="center" wrapText="1"/>
      <protection locked="0"/>
    </xf>
    <xf numFmtId="3" fontId="138" fillId="0" borderId="41" xfId="0" applyNumberFormat="1" applyFont="1" applyBorder="1" applyAlignment="1" applyProtection="1">
      <alignment horizontal="right" vertical="center" wrapText="1"/>
      <protection locked="0"/>
    </xf>
    <xf numFmtId="0" fontId="137" fillId="0" borderId="0" xfId="2" applyFont="1" applyAlignment="1">
      <alignment horizontal="right" vertical="center" wrapText="1"/>
    </xf>
    <xf numFmtId="3" fontId="138" fillId="0" borderId="36" xfId="2" applyNumberFormat="1" applyFont="1" applyBorder="1" applyAlignment="1" applyProtection="1">
      <alignment horizontal="right" vertical="center"/>
      <protection locked="0"/>
    </xf>
    <xf numFmtId="3" fontId="138" fillId="0" borderId="39" xfId="2" applyNumberFormat="1" applyFont="1" applyBorder="1" applyAlignment="1" applyProtection="1">
      <alignment horizontal="right" vertical="center"/>
      <protection locked="0"/>
    </xf>
    <xf numFmtId="3" fontId="138" fillId="0" borderId="39" xfId="2" applyNumberFormat="1" applyFont="1" applyBorder="1" applyAlignment="1" applyProtection="1">
      <alignment horizontal="right" vertical="center" wrapText="1"/>
      <protection locked="0"/>
    </xf>
    <xf numFmtId="3" fontId="138" fillId="0" borderId="41" xfId="2" applyNumberFormat="1" applyFont="1" applyBorder="1" applyAlignment="1" applyProtection="1">
      <alignment horizontal="right" vertical="center" wrapText="1"/>
      <protection locked="0"/>
    </xf>
    <xf numFmtId="4" fontId="150" fillId="0" borderId="38" xfId="0" applyNumberFormat="1" applyFont="1" applyBorder="1" applyAlignment="1">
      <alignment horizontal="right" vertical="center"/>
    </xf>
    <xf numFmtId="4" fontId="150" fillId="0" borderId="40" xfId="0" applyNumberFormat="1" applyFont="1" applyBorder="1" applyAlignment="1">
      <alignment horizontal="right" vertical="center"/>
    </xf>
    <xf numFmtId="4" fontId="150" fillId="0" borderId="40" xfId="0" applyNumberFormat="1" applyFont="1" applyBorder="1" applyAlignment="1">
      <alignment horizontal="right" vertical="center" wrapText="1"/>
    </xf>
    <xf numFmtId="4" fontId="150" fillId="0" borderId="43" xfId="0" applyNumberFormat="1" applyFont="1" applyBorder="1" applyAlignment="1">
      <alignment horizontal="right" vertical="center" wrapText="1"/>
    </xf>
    <xf numFmtId="4" fontId="150" fillId="0" borderId="38" xfId="2" applyNumberFormat="1" applyFont="1" applyBorder="1" applyAlignment="1">
      <alignment horizontal="right" vertical="center"/>
    </xf>
    <xf numFmtId="4" fontId="150" fillId="0" borderId="40" xfId="2" applyNumberFormat="1" applyFont="1" applyBorder="1" applyAlignment="1">
      <alignment horizontal="right" vertical="center"/>
    </xf>
    <xf numFmtId="4" fontId="150" fillId="0" borderId="40" xfId="2" applyNumberFormat="1" applyFont="1" applyBorder="1" applyAlignment="1">
      <alignment horizontal="right" vertical="center" wrapText="1"/>
    </xf>
    <xf numFmtId="4" fontId="150" fillId="0" borderId="43" xfId="2" applyNumberFormat="1" applyFont="1" applyBorder="1" applyAlignment="1">
      <alignment horizontal="right" vertical="center" wrapText="1"/>
    </xf>
    <xf numFmtId="3" fontId="138" fillId="3" borderId="36" xfId="2" applyNumberFormat="1" applyFont="1" applyFill="1" applyBorder="1" applyAlignment="1">
      <alignment horizontal="right" vertical="center"/>
    </xf>
    <xf numFmtId="3" fontId="138" fillId="3" borderId="39" xfId="2" applyNumberFormat="1" applyFont="1" applyFill="1" applyBorder="1" applyAlignment="1">
      <alignment horizontal="right" vertical="center"/>
    </xf>
    <xf numFmtId="3" fontId="138" fillId="0" borderId="39" xfId="2" applyNumberFormat="1" applyFont="1" applyBorder="1" applyAlignment="1">
      <alignment horizontal="right" vertical="center" wrapText="1"/>
    </xf>
    <xf numFmtId="3" fontId="138" fillId="3" borderId="39" xfId="2" applyNumberFormat="1" applyFont="1" applyFill="1" applyBorder="1" applyAlignment="1">
      <alignment horizontal="right" vertical="center" wrapText="1"/>
    </xf>
    <xf numFmtId="3" fontId="138" fillId="3" borderId="41" xfId="2" applyNumberFormat="1" applyFont="1" applyFill="1" applyBorder="1" applyAlignment="1">
      <alignment horizontal="right" vertical="center" wrapText="1"/>
    </xf>
    <xf numFmtId="4" fontId="150" fillId="3" borderId="37" xfId="2" applyNumberFormat="1" applyFont="1" applyFill="1" applyBorder="1" applyAlignment="1">
      <alignment horizontal="right" vertical="center"/>
    </xf>
    <xf numFmtId="165" fontId="150" fillId="0" borderId="38" xfId="1" applyNumberFormat="1" applyFont="1" applyBorder="1" applyAlignment="1">
      <alignment horizontal="right" vertical="center"/>
    </xf>
    <xf numFmtId="4" fontId="150" fillId="3" borderId="0" xfId="2" applyNumberFormat="1" applyFont="1" applyFill="1" applyAlignment="1">
      <alignment horizontal="right" vertical="center"/>
    </xf>
    <xf numFmtId="165" fontId="150" fillId="0" borderId="40" xfId="1" applyNumberFormat="1" applyFont="1" applyBorder="1" applyAlignment="1">
      <alignment horizontal="right" vertical="center"/>
    </xf>
    <xf numFmtId="4" fontId="150" fillId="0" borderId="0" xfId="2" applyNumberFormat="1" applyFont="1" applyAlignment="1">
      <alignment horizontal="right" vertical="center" wrapText="1"/>
    </xf>
    <xf numFmtId="4" fontId="150" fillId="3" borderId="0" xfId="2" applyNumberFormat="1" applyFont="1" applyFill="1" applyAlignment="1">
      <alignment horizontal="right" vertical="center" wrapText="1"/>
    </xf>
    <xf numFmtId="165" fontId="150" fillId="0" borderId="40" xfId="1" applyNumberFormat="1" applyFont="1" applyBorder="1" applyAlignment="1">
      <alignment horizontal="right" vertical="center" wrapText="1"/>
    </xf>
    <xf numFmtId="4" fontId="150" fillId="3" borderId="42" xfId="2" applyNumberFormat="1" applyFont="1" applyFill="1" applyBorder="1" applyAlignment="1">
      <alignment horizontal="right" vertical="center" wrapText="1"/>
    </xf>
    <xf numFmtId="165" fontId="150" fillId="0" borderId="43" xfId="1" applyNumberFormat="1" applyFont="1" applyBorder="1" applyAlignment="1">
      <alignment horizontal="right" vertical="center" wrapText="1"/>
    </xf>
    <xf numFmtId="0" fontId="148" fillId="2" borderId="0" xfId="5" applyFont="1" applyFill="1" applyAlignment="1">
      <alignment horizontal="center" vertical="center"/>
    </xf>
    <xf numFmtId="0" fontId="161" fillId="0" borderId="0" xfId="2" applyFont="1" applyAlignment="1">
      <alignment horizontal="center" vertical="center" wrapText="1"/>
    </xf>
    <xf numFmtId="0" fontId="161" fillId="0" borderId="37" xfId="2" applyFont="1" applyBorder="1" applyAlignment="1">
      <alignment vertical="center" wrapText="1"/>
    </xf>
    <xf numFmtId="3" fontId="161" fillId="0" borderId="0" xfId="2" applyNumberFormat="1" applyFont="1" applyAlignment="1">
      <alignment vertical="center" wrapText="1"/>
    </xf>
    <xf numFmtId="0" fontId="161" fillId="0" borderId="88" xfId="2" applyFont="1" applyBorder="1" applyAlignment="1">
      <alignment vertical="center" wrapText="1"/>
    </xf>
    <xf numFmtId="0" fontId="165" fillId="0" borderId="0" xfId="2" applyFont="1" applyAlignment="1">
      <alignment horizontal="left" vertical="center"/>
    </xf>
    <xf numFmtId="0" fontId="161" fillId="0" borderId="89" xfId="2" applyFont="1" applyBorder="1" applyAlignment="1">
      <alignment vertical="center" wrapText="1"/>
    </xf>
    <xf numFmtId="0" fontId="161" fillId="0" borderId="42" xfId="2" applyFont="1" applyBorder="1" applyAlignment="1">
      <alignment vertical="center" wrapText="1"/>
    </xf>
    <xf numFmtId="0" fontId="165" fillId="0" borderId="0" xfId="2" applyFont="1" applyAlignment="1">
      <alignment horizontal="center" vertical="center" wrapText="1"/>
    </xf>
    <xf numFmtId="0" fontId="165" fillId="0" borderId="0" xfId="2" applyFont="1" applyAlignment="1">
      <alignment vertical="center" wrapText="1"/>
    </xf>
    <xf numFmtId="3" fontId="138" fillId="3" borderId="36" xfId="2" applyNumberFormat="1" applyFont="1" applyFill="1" applyBorder="1" applyAlignment="1" applyProtection="1">
      <alignment horizontal="center" vertical="center"/>
      <protection locked="0"/>
    </xf>
    <xf numFmtId="4" fontId="150" fillId="0" borderId="38" xfId="2" applyNumberFormat="1" applyFont="1" applyBorder="1" applyAlignment="1" applyProtection="1">
      <alignment horizontal="center" vertical="center"/>
      <protection locked="0"/>
    </xf>
    <xf numFmtId="3" fontId="138" fillId="3" borderId="39" xfId="2" applyNumberFormat="1" applyFont="1" applyFill="1" applyBorder="1" applyAlignment="1" applyProtection="1">
      <alignment horizontal="center" vertical="center"/>
      <protection locked="0"/>
    </xf>
    <xf numFmtId="4" fontId="150" fillId="3" borderId="40" xfId="2" applyNumberFormat="1" applyFont="1" applyFill="1" applyBorder="1" applyAlignment="1" applyProtection="1">
      <alignment horizontal="center" vertical="center"/>
      <protection locked="0"/>
    </xf>
    <xf numFmtId="4" fontId="150" fillId="0" borderId="40" xfId="2" applyNumberFormat="1" applyFont="1" applyBorder="1" applyAlignment="1" applyProtection="1">
      <alignment horizontal="center" vertical="center"/>
      <protection locked="0"/>
    </xf>
    <xf numFmtId="4" fontId="150" fillId="0" borderId="40" xfId="2" applyNumberFormat="1" applyFont="1" applyBorder="1" applyAlignment="1" applyProtection="1">
      <alignment horizontal="center" vertical="center" wrapText="1"/>
      <protection locked="0"/>
    </xf>
    <xf numFmtId="3" fontId="138" fillId="3" borderId="39" xfId="2" applyNumberFormat="1" applyFont="1" applyFill="1" applyBorder="1" applyAlignment="1" applyProtection="1">
      <alignment horizontal="center" vertical="center" wrapText="1"/>
      <protection locked="0"/>
    </xf>
    <xf numFmtId="4" fontId="150" fillId="3" borderId="40" xfId="2" applyNumberFormat="1" applyFont="1" applyFill="1" applyBorder="1" applyAlignment="1" applyProtection="1">
      <alignment horizontal="center" vertical="center" wrapText="1"/>
      <protection locked="0"/>
    </xf>
    <xf numFmtId="3" fontId="138" fillId="3" borderId="41" xfId="2" applyNumberFormat="1" applyFont="1" applyFill="1" applyBorder="1" applyAlignment="1" applyProtection="1">
      <alignment horizontal="center" vertical="center" wrapText="1"/>
      <protection locked="0"/>
    </xf>
    <xf numFmtId="4" fontId="150" fillId="3" borderId="43" xfId="2" applyNumberFormat="1" applyFont="1" applyFill="1" applyBorder="1" applyAlignment="1" applyProtection="1">
      <alignment horizontal="center" vertical="center" wrapText="1"/>
      <protection locked="0"/>
    </xf>
    <xf numFmtId="4" fontId="150" fillId="0" borderId="43" xfId="2" applyNumberFormat="1" applyFont="1" applyBorder="1" applyAlignment="1" applyProtection="1">
      <alignment horizontal="center" vertical="center" wrapText="1"/>
      <protection locked="0"/>
    </xf>
    <xf numFmtId="0" fontId="165" fillId="0" borderId="0" xfId="2" applyFont="1"/>
    <xf numFmtId="2" fontId="161" fillId="0" borderId="0" xfId="2" applyNumberFormat="1" applyFont="1" applyAlignment="1">
      <alignment vertical="center" wrapText="1"/>
    </xf>
    <xf numFmtId="49" fontId="148" fillId="0" borderId="0" xfId="2" applyNumberFormat="1" applyFont="1" applyAlignment="1">
      <alignment horizontal="left" vertical="center" wrapText="1"/>
    </xf>
    <xf numFmtId="0" fontId="143" fillId="0" borderId="0" xfId="2" applyFont="1" applyAlignment="1">
      <alignment horizontal="left" vertical="center"/>
    </xf>
    <xf numFmtId="0" fontId="50" fillId="0" borderId="0" xfId="2" applyFont="1" applyAlignment="1">
      <alignment horizontal="center" vertical="center" wrapText="1"/>
    </xf>
    <xf numFmtId="0" fontId="50" fillId="0" borderId="0" xfId="2" applyFont="1" applyAlignment="1">
      <alignment vertical="center" wrapText="1"/>
    </xf>
    <xf numFmtId="3" fontId="50" fillId="0" borderId="0" xfId="2" applyNumberFormat="1" applyFont="1" applyAlignment="1">
      <alignment vertical="center" wrapText="1"/>
    </xf>
    <xf numFmtId="0" fontId="144" fillId="0" borderId="0" xfId="2" applyFont="1" applyAlignment="1">
      <alignment vertical="center" wrapText="1"/>
    </xf>
    <xf numFmtId="0" fontId="145" fillId="0" borderId="0" xfId="2" applyFont="1" applyAlignment="1">
      <alignment horizontal="center" vertical="center" wrapText="1"/>
    </xf>
    <xf numFmtId="0" fontId="170" fillId="0" borderId="0" xfId="2" applyFont="1" applyAlignment="1">
      <alignment horizontal="center" vertical="center" wrapText="1"/>
    </xf>
    <xf numFmtId="0" fontId="170" fillId="0" borderId="0" xfId="2" applyFont="1" applyAlignment="1">
      <alignment vertical="center" wrapText="1"/>
    </xf>
    <xf numFmtId="0" fontId="49" fillId="0" borderId="0" xfId="2" applyFont="1" applyAlignment="1">
      <alignment horizontal="center" vertical="center" wrapText="1"/>
    </xf>
    <xf numFmtId="4" fontId="56" fillId="0" borderId="0" xfId="2" applyNumberFormat="1" applyFont="1" applyAlignment="1">
      <alignment horizontal="center" vertical="center"/>
    </xf>
    <xf numFmtId="9" fontId="123" fillId="0" borderId="0" xfId="8" applyFont="1" applyBorder="1" applyAlignment="1">
      <alignment horizontal="center" vertical="center"/>
    </xf>
    <xf numFmtId="0" fontId="170" fillId="0" borderId="0" xfId="2" applyFont="1"/>
    <xf numFmtId="0" fontId="170" fillId="0" borderId="0" xfId="2" applyFont="1" applyAlignment="1">
      <alignment horizontal="left" vertical="center" wrapText="1"/>
    </xf>
    <xf numFmtId="2" fontId="170" fillId="0" borderId="0" xfId="1" applyNumberFormat="1" applyFont="1" applyBorder="1" applyAlignment="1">
      <alignment horizontal="center" vertical="center"/>
    </xf>
    <xf numFmtId="2" fontId="170" fillId="0" borderId="0" xfId="1" applyNumberFormat="1" applyFont="1" applyBorder="1" applyAlignment="1">
      <alignment horizontal="center" vertical="center" wrapText="1"/>
    </xf>
    <xf numFmtId="0" fontId="154" fillId="0" borderId="0" xfId="2" applyFont="1" applyAlignment="1">
      <alignment horizontal="left" vertical="center" wrapText="1"/>
    </xf>
    <xf numFmtId="3" fontId="124" fillId="0" borderId="0" xfId="2" applyNumberFormat="1" applyFont="1" applyAlignment="1">
      <alignment vertical="center" wrapText="1"/>
    </xf>
    <xf numFmtId="3" fontId="124" fillId="0" borderId="0" xfId="0" applyNumberFormat="1" applyFont="1" applyBorder="1" applyAlignment="1" applyProtection="1">
      <alignment horizontal="center" vertical="center"/>
      <protection locked="0"/>
    </xf>
    <xf numFmtId="4" fontId="155" fillId="0" borderId="0" xfId="0" applyNumberFormat="1" applyFont="1" applyBorder="1" applyAlignment="1">
      <alignment horizontal="center" vertical="center"/>
    </xf>
    <xf numFmtId="3" fontId="124" fillId="0" borderId="0" xfId="2" applyNumberFormat="1" applyFont="1" applyAlignment="1" applyProtection="1">
      <alignment horizontal="center" vertical="center"/>
      <protection locked="0"/>
    </xf>
    <xf numFmtId="166" fontId="155" fillId="0" borderId="0" xfId="2" applyNumberFormat="1" applyFont="1" applyAlignment="1">
      <alignment horizontal="center" vertical="center"/>
    </xf>
    <xf numFmtId="3" fontId="124" fillId="3" borderId="0" xfId="2" applyNumberFormat="1" applyFont="1" applyFill="1" applyAlignment="1" applyProtection="1">
      <alignment horizontal="center" vertical="center"/>
      <protection locked="0"/>
    </xf>
    <xf numFmtId="165" fontId="155" fillId="0" borderId="0" xfId="1" applyNumberFormat="1" applyFont="1" applyBorder="1" applyAlignment="1">
      <alignment horizontal="center" vertical="center"/>
    </xf>
    <xf numFmtId="4" fontId="155" fillId="0" borderId="0" xfId="2" applyNumberFormat="1" applyFont="1" applyAlignment="1">
      <alignment horizontal="center" vertical="center"/>
    </xf>
    <xf numFmtId="3" fontId="124" fillId="0" borderId="0" xfId="0" applyNumberFormat="1" applyFont="1" applyBorder="1" applyAlignment="1" applyProtection="1">
      <alignment horizontal="center" vertical="center" wrapText="1"/>
      <protection locked="0"/>
    </xf>
    <xf numFmtId="3" fontId="124" fillId="0" borderId="0" xfId="2" applyNumberFormat="1" applyFont="1" applyAlignment="1" applyProtection="1">
      <alignment horizontal="center" vertical="center" wrapText="1"/>
      <protection locked="0"/>
    </xf>
    <xf numFmtId="3" fontId="124" fillId="3" borderId="0" xfId="2" applyNumberFormat="1" applyFont="1" applyFill="1" applyAlignment="1" applyProtection="1">
      <alignment horizontal="center" vertical="center" wrapText="1"/>
      <protection locked="0"/>
    </xf>
    <xf numFmtId="4" fontId="155" fillId="0" borderId="0" xfId="0" applyNumberFormat="1" applyFont="1" applyBorder="1" applyAlignment="1">
      <alignment horizontal="center" vertical="center" wrapText="1"/>
    </xf>
    <xf numFmtId="166" fontId="155" fillId="0" borderId="0" xfId="2" applyNumberFormat="1" applyFont="1" applyAlignment="1">
      <alignment horizontal="center" vertical="center" wrapText="1"/>
    </xf>
    <xf numFmtId="165" fontId="155" fillId="0" borderId="0" xfId="1" applyNumberFormat="1" applyFont="1" applyBorder="1" applyAlignment="1">
      <alignment horizontal="center" vertical="center" wrapText="1"/>
    </xf>
    <xf numFmtId="4" fontId="155" fillId="0" borderId="0" xfId="2" applyNumberFormat="1" applyFont="1" applyAlignment="1">
      <alignment horizontal="center" vertical="center" wrapText="1"/>
    </xf>
    <xf numFmtId="4" fontId="56" fillId="0" borderId="0" xfId="2" applyNumberFormat="1" applyFont="1" applyAlignment="1">
      <alignment horizontal="center" vertical="center" wrapText="1"/>
    </xf>
    <xf numFmtId="0" fontId="171" fillId="0" borderId="0" xfId="2" applyFont="1" applyAlignment="1">
      <alignment horizontal="center" vertical="center" wrapText="1"/>
    </xf>
    <xf numFmtId="166" fontId="171" fillId="0" borderId="0" xfId="2" applyNumberFormat="1" applyFont="1" applyAlignment="1">
      <alignment horizontal="center" vertical="center" wrapText="1"/>
    </xf>
    <xf numFmtId="165" fontId="171" fillId="0" borderId="0" xfId="1" applyNumberFormat="1" applyFont="1" applyBorder="1" applyAlignment="1">
      <alignment horizontal="center" vertical="center" wrapText="1"/>
    </xf>
    <xf numFmtId="4" fontId="171" fillId="0" borderId="0" xfId="2" applyNumberFormat="1" applyFont="1" applyAlignment="1">
      <alignment horizontal="center" vertical="center" wrapText="1"/>
    </xf>
    <xf numFmtId="166" fontId="172" fillId="0" borderId="0" xfId="2" applyNumberFormat="1" applyFont="1" applyAlignment="1">
      <alignment horizontal="center" vertical="center" wrapText="1"/>
    </xf>
    <xf numFmtId="0" fontId="90" fillId="0" borderId="0" xfId="2" applyFont="1" applyAlignment="1">
      <alignment horizontal="left" vertical="center" wrapText="1"/>
    </xf>
    <xf numFmtId="3" fontId="90" fillId="0" borderId="0" xfId="2" applyNumberFormat="1" applyFont="1" applyAlignment="1">
      <alignment horizontal="center" vertical="center" wrapText="1"/>
    </xf>
    <xf numFmtId="3" fontId="171" fillId="0" borderId="0" xfId="2" applyNumberFormat="1" applyFont="1" applyAlignment="1">
      <alignment horizontal="center" vertical="center" wrapText="1"/>
    </xf>
    <xf numFmtId="4" fontId="172" fillId="0" borderId="0" xfId="2" applyNumberFormat="1" applyFont="1" applyAlignment="1">
      <alignment horizontal="center" vertical="center" wrapText="1"/>
    </xf>
    <xf numFmtId="2" fontId="170" fillId="0" borderId="0" xfId="2" applyNumberFormat="1" applyFont="1" applyAlignment="1">
      <alignment vertical="center" wrapText="1"/>
    </xf>
    <xf numFmtId="0" fontId="173" fillId="0" borderId="0" xfId="2" applyFont="1" applyAlignment="1">
      <alignment vertical="center" wrapText="1"/>
    </xf>
    <xf numFmtId="2" fontId="135" fillId="0" borderId="0" xfId="2" applyNumberFormat="1" applyFont="1" applyAlignment="1">
      <alignment vertical="center" wrapText="1"/>
    </xf>
    <xf numFmtId="2" fontId="134" fillId="0" borderId="0" xfId="2" applyNumberFormat="1" applyFont="1" applyAlignment="1">
      <alignment vertical="center" wrapText="1"/>
    </xf>
    <xf numFmtId="0" fontId="49" fillId="0" borderId="0" xfId="2" applyFont="1" applyAlignment="1">
      <alignment horizontal="left" vertical="center"/>
    </xf>
    <xf numFmtId="0" fontId="50" fillId="0" borderId="0" xfId="2" applyFont="1" applyAlignment="1">
      <alignment horizontal="left" vertical="center" wrapText="1"/>
    </xf>
    <xf numFmtId="3" fontId="49" fillId="0" borderId="0" xfId="2" applyNumberFormat="1" applyFont="1" applyAlignment="1">
      <alignment vertical="center" wrapText="1"/>
    </xf>
    <xf numFmtId="3" fontId="49" fillId="0" borderId="0" xfId="0" applyNumberFormat="1" applyFont="1" applyBorder="1" applyAlignment="1" applyProtection="1">
      <alignment horizontal="center" vertical="center"/>
      <protection locked="0"/>
    </xf>
    <xf numFmtId="4" fontId="151" fillId="0" borderId="0" xfId="0" applyNumberFormat="1" applyFont="1" applyBorder="1" applyAlignment="1">
      <alignment horizontal="center" vertical="center"/>
    </xf>
    <xf numFmtId="3" fontId="49" fillId="0" borderId="0" xfId="2" applyNumberFormat="1" applyFont="1" applyAlignment="1" applyProtection="1">
      <alignment horizontal="center" vertical="center"/>
      <protection locked="0"/>
    </xf>
    <xf numFmtId="166" fontId="151" fillId="0" borderId="0" xfId="2" applyNumberFormat="1" applyFont="1" applyAlignment="1">
      <alignment horizontal="center" vertical="center"/>
    </xf>
    <xf numFmtId="3" fontId="49" fillId="3" borderId="0" xfId="2" applyNumberFormat="1" applyFont="1" applyFill="1" applyAlignment="1" applyProtection="1">
      <alignment horizontal="center" vertical="center"/>
      <protection locked="0"/>
    </xf>
    <xf numFmtId="165" fontId="151" fillId="0" borderId="0" xfId="1" applyNumberFormat="1" applyFont="1" applyBorder="1" applyAlignment="1">
      <alignment horizontal="center" vertical="center"/>
    </xf>
    <xf numFmtId="4" fontId="151" fillId="0" borderId="0" xfId="2" applyNumberFormat="1" applyFont="1" applyAlignment="1">
      <alignment horizontal="center" vertical="center"/>
    </xf>
    <xf numFmtId="9" fontId="49" fillId="0" borderId="0" xfId="8" applyFont="1" applyBorder="1" applyAlignment="1">
      <alignment horizontal="center" vertical="center"/>
    </xf>
    <xf numFmtId="0" fontId="49" fillId="0" borderId="0" xfId="2" applyFont="1"/>
    <xf numFmtId="0" fontId="49" fillId="0" borderId="0" xfId="2" applyFont="1" applyAlignment="1">
      <alignment horizontal="left" vertical="center" wrapText="1"/>
    </xf>
    <xf numFmtId="2" fontId="49" fillId="0" borderId="0" xfId="1" applyNumberFormat="1" applyFont="1" applyBorder="1" applyAlignment="1">
      <alignment horizontal="center" vertical="center"/>
    </xf>
    <xf numFmtId="2" fontId="49" fillId="0" borderId="0" xfId="1" applyNumberFormat="1" applyFont="1" applyBorder="1" applyAlignment="1">
      <alignment horizontal="center" vertical="center" wrapText="1"/>
    </xf>
    <xf numFmtId="3" fontId="49" fillId="0" borderId="0" xfId="0" applyNumberFormat="1" applyFont="1" applyBorder="1" applyAlignment="1" applyProtection="1">
      <alignment horizontal="center" vertical="center" wrapText="1"/>
      <protection locked="0"/>
    </xf>
    <xf numFmtId="3" fontId="49" fillId="0" borderId="0" xfId="2" applyNumberFormat="1" applyFont="1" applyAlignment="1" applyProtection="1">
      <alignment horizontal="center" vertical="center" wrapText="1"/>
      <protection locked="0"/>
    </xf>
    <xf numFmtId="3" fontId="65" fillId="0" borderId="0" xfId="2" applyNumberFormat="1" applyFont="1" applyAlignment="1">
      <alignment vertical="center" wrapText="1"/>
    </xf>
    <xf numFmtId="3" fontId="65" fillId="0" borderId="0" xfId="0" applyNumberFormat="1" applyFont="1" applyBorder="1" applyAlignment="1" applyProtection="1">
      <alignment horizontal="center" vertical="center"/>
      <protection locked="0"/>
    </xf>
    <xf numFmtId="4" fontId="156" fillId="0" borderId="0" xfId="0" applyNumberFormat="1" applyFont="1" applyBorder="1" applyAlignment="1">
      <alignment horizontal="center" vertical="center"/>
    </xf>
    <xf numFmtId="3" fontId="65" fillId="0" borderId="0" xfId="2" applyNumberFormat="1" applyFont="1" applyAlignment="1" applyProtection="1">
      <alignment horizontal="center" vertical="center"/>
      <protection locked="0"/>
    </xf>
    <xf numFmtId="166" fontId="156" fillId="0" borderId="0" xfId="2" applyNumberFormat="1" applyFont="1" applyAlignment="1">
      <alignment horizontal="center" vertical="center"/>
    </xf>
    <xf numFmtId="3" fontId="65" fillId="3" borderId="0" xfId="2" applyNumberFormat="1" applyFont="1" applyFill="1" applyAlignment="1" applyProtection="1">
      <alignment horizontal="center" vertical="center"/>
      <protection locked="0"/>
    </xf>
    <xf numFmtId="165" fontId="156" fillId="0" borderId="0" xfId="1" applyNumberFormat="1" applyFont="1" applyBorder="1" applyAlignment="1">
      <alignment horizontal="center" vertical="center"/>
    </xf>
    <xf numFmtId="4" fontId="156" fillId="0" borderId="0" xfId="2" applyNumberFormat="1" applyFont="1" applyAlignment="1">
      <alignment horizontal="center" vertical="center"/>
    </xf>
    <xf numFmtId="3" fontId="65" fillId="0" borderId="0" xfId="0" applyNumberFormat="1" applyFont="1" applyBorder="1" applyAlignment="1" applyProtection="1">
      <alignment horizontal="center" vertical="center" wrapText="1"/>
      <protection locked="0"/>
    </xf>
    <xf numFmtId="3" fontId="65" fillId="0" borderId="0" xfId="2" applyNumberFormat="1" applyFont="1" applyAlignment="1" applyProtection="1">
      <alignment horizontal="center" vertical="center" wrapText="1"/>
      <protection locked="0"/>
    </xf>
    <xf numFmtId="3" fontId="65" fillId="3" borderId="0" xfId="2" applyNumberFormat="1" applyFont="1" applyFill="1" applyAlignment="1" applyProtection="1">
      <alignment horizontal="center" vertical="center" wrapText="1"/>
      <protection locked="0"/>
    </xf>
    <xf numFmtId="4" fontId="156" fillId="0" borderId="0" xfId="0" applyNumberFormat="1" applyFont="1" applyBorder="1" applyAlignment="1">
      <alignment horizontal="center" vertical="center" wrapText="1"/>
    </xf>
    <xf numFmtId="166" fontId="156" fillId="0" borderId="0" xfId="2" applyNumberFormat="1" applyFont="1" applyAlignment="1">
      <alignment horizontal="center" vertical="center" wrapText="1"/>
    </xf>
    <xf numFmtId="165" fontId="156" fillId="0" borderId="0" xfId="1" applyNumberFormat="1" applyFont="1" applyBorder="1" applyAlignment="1">
      <alignment horizontal="center" vertical="center" wrapText="1"/>
    </xf>
    <xf numFmtId="4" fontId="156" fillId="0" borderId="0" xfId="2" applyNumberFormat="1" applyFont="1" applyAlignment="1">
      <alignment horizontal="center" vertical="center" wrapText="1"/>
    </xf>
    <xf numFmtId="4" fontId="151" fillId="0" borderId="0" xfId="2" applyNumberFormat="1" applyFont="1" applyAlignment="1">
      <alignment horizontal="center" vertical="center" wrapText="1"/>
    </xf>
    <xf numFmtId="2" fontId="49" fillId="0" borderId="0" xfId="2" applyNumberFormat="1" applyFont="1" applyAlignment="1">
      <alignment vertical="center" wrapText="1"/>
    </xf>
    <xf numFmtId="0" fontId="156" fillId="0" borderId="0" xfId="2" applyFont="1" applyAlignment="1">
      <alignment vertical="center" wrapText="1"/>
    </xf>
    <xf numFmtId="2" fontId="90" fillId="0" borderId="0" xfId="2" applyNumberFormat="1" applyFont="1" applyAlignment="1">
      <alignment vertical="center" wrapText="1"/>
    </xf>
    <xf numFmtId="10" fontId="65" fillId="0" borderId="0" xfId="2" applyNumberFormat="1" applyFont="1" applyAlignment="1">
      <alignment vertical="center" wrapText="1"/>
    </xf>
    <xf numFmtId="0" fontId="161" fillId="0" borderId="96" xfId="2" applyFont="1" applyBorder="1" applyAlignment="1">
      <alignment vertical="center" wrapText="1"/>
    </xf>
    <xf numFmtId="3" fontId="161" fillId="0" borderId="37" xfId="2" applyNumberFormat="1" applyFont="1" applyBorder="1" applyAlignment="1">
      <alignment vertical="center" wrapText="1"/>
    </xf>
    <xf numFmtId="0" fontId="161" fillId="0" borderId="38" xfId="2" applyFont="1" applyBorder="1" applyAlignment="1">
      <alignment vertical="center" wrapText="1"/>
    </xf>
    <xf numFmtId="0" fontId="104" fillId="0" borderId="0" xfId="2" applyFont="1" applyAlignment="1">
      <alignment vertical="center" wrapText="1"/>
    </xf>
    <xf numFmtId="3" fontId="161" fillId="0" borderId="30" xfId="2" applyNumberFormat="1" applyFont="1" applyBorder="1" applyAlignment="1">
      <alignment horizontal="center" vertical="center" wrapText="1"/>
    </xf>
    <xf numFmtId="0" fontId="104" fillId="0" borderId="0" xfId="2" applyFont="1" applyAlignment="1">
      <alignment vertical="center"/>
    </xf>
    <xf numFmtId="0" fontId="104" fillId="0" borderId="0" xfId="2" applyFont="1" applyAlignment="1">
      <alignment horizontal="left" vertical="center"/>
    </xf>
    <xf numFmtId="0" fontId="50" fillId="39" borderId="145" xfId="2" applyFont="1" applyFill="1" applyBorder="1" applyAlignment="1">
      <alignment horizontal="center" vertical="center" wrapText="1"/>
    </xf>
    <xf numFmtId="0" fontId="50" fillId="39" borderId="147" xfId="2" applyFont="1" applyFill="1" applyBorder="1" applyAlignment="1">
      <alignment horizontal="center" vertical="center" wrapText="1"/>
    </xf>
    <xf numFmtId="1" fontId="49" fillId="0" borderId="0" xfId="21" applyNumberFormat="1" applyFont="1" applyBorder="1" applyAlignment="1">
      <alignment horizontal="center" vertical="center"/>
    </xf>
    <xf numFmtId="2" fontId="49" fillId="0" borderId="0" xfId="21" applyNumberFormat="1" applyFont="1" applyBorder="1" applyAlignment="1">
      <alignment horizontal="center" vertical="center"/>
    </xf>
    <xf numFmtId="14" fontId="49" fillId="0" borderId="0" xfId="2" applyNumberFormat="1" applyFont="1" applyAlignment="1">
      <alignment horizontal="left" vertical="center" wrapText="1"/>
    </xf>
    <xf numFmtId="3" fontId="138" fillId="3" borderId="31" xfId="2" applyNumberFormat="1" applyFont="1" applyFill="1" applyBorder="1" applyAlignment="1" applyProtection="1">
      <alignment horizontal="center" vertical="center"/>
      <protection locked="0"/>
    </xf>
    <xf numFmtId="0" fontId="104" fillId="0" borderId="0" xfId="2" applyFont="1"/>
    <xf numFmtId="2" fontId="65" fillId="0" borderId="0" xfId="21" applyNumberFormat="1" applyFont="1" applyBorder="1" applyAlignment="1">
      <alignment horizontal="center" vertical="center"/>
    </xf>
    <xf numFmtId="3" fontId="138" fillId="3" borderId="44" xfId="2" applyNumberFormat="1" applyFont="1" applyFill="1" applyBorder="1" applyAlignment="1" applyProtection="1">
      <alignment horizontal="center" vertical="center"/>
      <protection locked="0"/>
    </xf>
    <xf numFmtId="3" fontId="138" fillId="0" borderId="44" xfId="2" applyNumberFormat="1" applyFont="1" applyBorder="1" applyAlignment="1" applyProtection="1">
      <alignment horizontal="center" vertical="center" wrapText="1"/>
      <protection locked="0"/>
    </xf>
    <xf numFmtId="3" fontId="138" fillId="3" borderId="44" xfId="2" applyNumberFormat="1" applyFont="1" applyFill="1" applyBorder="1" applyAlignment="1" applyProtection="1">
      <alignment horizontal="center" vertical="center" wrapText="1"/>
      <protection locked="0"/>
    </xf>
    <xf numFmtId="3" fontId="138" fillId="3" borderId="45" xfId="2" applyNumberFormat="1" applyFont="1" applyFill="1" applyBorder="1" applyAlignment="1" applyProtection="1">
      <alignment horizontal="center" vertical="center" wrapText="1"/>
      <protection locked="0"/>
    </xf>
    <xf numFmtId="0" fontId="174" fillId="0" borderId="0" xfId="2" applyFont="1" applyAlignment="1">
      <alignment vertical="center" wrapText="1"/>
    </xf>
    <xf numFmtId="0" fontId="65" fillId="0" borderId="0" xfId="0" applyFont="1" applyAlignment="1">
      <alignment vertical="center"/>
    </xf>
    <xf numFmtId="0" fontId="162" fillId="0" borderId="0" xfId="0" applyFont="1" applyAlignment="1">
      <alignment vertical="center" wrapText="1"/>
    </xf>
    <xf numFmtId="0" fontId="139" fillId="0" borderId="0" xfId="0" applyFont="1" applyAlignment="1">
      <alignment vertical="center" wrapText="1"/>
    </xf>
    <xf numFmtId="0" fontId="175" fillId="0" borderId="0" xfId="0" applyFont="1" applyAlignment="1">
      <alignment vertical="center"/>
    </xf>
    <xf numFmtId="0" fontId="137" fillId="0" borderId="0" xfId="0" applyFont="1" applyAlignment="1">
      <alignment horizontal="right" vertical="center"/>
    </xf>
    <xf numFmtId="0" fontId="147" fillId="0" borderId="0" xfId="0" applyFont="1" applyAlignment="1">
      <alignment horizontal="center"/>
    </xf>
    <xf numFmtId="0" fontId="139" fillId="0" borderId="0" xfId="0" applyFont="1" applyAlignment="1">
      <alignment horizontal="left" vertical="center"/>
    </xf>
    <xf numFmtId="3" fontId="139" fillId="0" borderId="0" xfId="0" applyNumberFormat="1" applyFont="1" applyAlignment="1">
      <alignment horizontal="left" vertical="center"/>
    </xf>
    <xf numFmtId="0" fontId="148" fillId="0" borderId="0" xfId="0" applyFont="1" applyAlignment="1">
      <alignment horizontal="left" vertical="center"/>
    </xf>
    <xf numFmtId="0" fontId="165" fillId="0" borderId="0" xfId="0" applyFont="1" applyAlignment="1">
      <alignment vertical="center"/>
    </xf>
    <xf numFmtId="0" fontId="165" fillId="0" borderId="0" xfId="0" applyFont="1" applyAlignment="1">
      <alignment horizontal="left" vertical="center"/>
    </xf>
    <xf numFmtId="3" fontId="165" fillId="0" borderId="0" xfId="0" applyNumberFormat="1" applyFont="1" applyAlignment="1">
      <alignment horizontal="left" vertical="center"/>
    </xf>
    <xf numFmtId="0" fontId="161" fillId="0" borderId="0" xfId="0" applyFont="1" applyBorder="1" applyAlignment="1">
      <alignment vertical="center" wrapText="1"/>
    </xf>
    <xf numFmtId="0" fontId="133" fillId="0" borderId="0" xfId="0" applyFont="1" applyAlignment="1">
      <alignment vertical="center" wrapText="1"/>
    </xf>
    <xf numFmtId="0" fontId="161" fillId="0" borderId="0" xfId="0" applyFont="1" applyBorder="1" applyAlignment="1">
      <alignment horizontal="center" vertical="center" wrapText="1"/>
    </xf>
    <xf numFmtId="0" fontId="161" fillId="0" borderId="0" xfId="0" applyFont="1" applyAlignment="1">
      <alignment vertical="center" wrapText="1"/>
    </xf>
    <xf numFmtId="0" fontId="161" fillId="0" borderId="14" xfId="0" applyFont="1" applyBorder="1" applyAlignment="1">
      <alignment horizontal="center" vertical="center" wrapText="1"/>
    </xf>
    <xf numFmtId="0" fontId="137" fillId="0" borderId="0" xfId="0" applyFont="1" applyBorder="1" applyAlignment="1">
      <alignment horizontal="center" vertical="center" wrapText="1"/>
    </xf>
    <xf numFmtId="0" fontId="136" fillId="0" borderId="0" xfId="0" applyFont="1" applyBorder="1" applyAlignment="1">
      <alignment vertical="center" wrapText="1"/>
    </xf>
    <xf numFmtId="0" fontId="149" fillId="0" borderId="31" xfId="0" applyFont="1" applyBorder="1" applyAlignment="1">
      <alignment horizontal="left" vertical="center" wrapText="1"/>
    </xf>
    <xf numFmtId="0" fontId="138" fillId="0" borderId="0" xfId="0" applyFont="1" applyAlignment="1">
      <alignment vertical="center" wrapText="1"/>
    </xf>
    <xf numFmtId="10" fontId="138" fillId="0" borderId="0" xfId="7" applyNumberFormat="1" applyFont="1" applyAlignment="1">
      <alignment vertical="center" wrapText="1"/>
    </xf>
    <xf numFmtId="3" fontId="138" fillId="0" borderId="36" xfId="7" applyNumberFormat="1" applyFont="1" applyBorder="1" applyAlignment="1" applyProtection="1">
      <alignment horizontal="center" vertical="center"/>
      <protection locked="0"/>
    </xf>
    <xf numFmtId="4" fontId="150" fillId="0" borderId="38" xfId="7" applyNumberFormat="1" applyFont="1" applyBorder="1" applyAlignment="1">
      <alignment horizontal="center" vertical="center"/>
    </xf>
    <xf numFmtId="10" fontId="138" fillId="0" borderId="0" xfId="6" applyNumberFormat="1" applyFont="1" applyAlignment="1">
      <alignment vertical="center" wrapText="1"/>
    </xf>
    <xf numFmtId="3" fontId="149" fillId="0" borderId="36" xfId="0" applyNumberFormat="1" applyFont="1" applyBorder="1" applyAlignment="1">
      <alignment horizontal="center" vertical="center"/>
    </xf>
    <xf numFmtId="0" fontId="149" fillId="0" borderId="45" xfId="0" applyFont="1" applyBorder="1" applyAlignment="1">
      <alignment horizontal="left" vertical="center" wrapText="1"/>
    </xf>
    <xf numFmtId="3" fontId="138" fillId="0" borderId="41" xfId="7" applyNumberFormat="1" applyFont="1" applyBorder="1" applyAlignment="1" applyProtection="1">
      <alignment horizontal="center" vertical="center"/>
      <protection locked="0"/>
    </xf>
    <xf numFmtId="4" fontId="150" fillId="0" borderId="43" xfId="7" applyNumberFormat="1" applyFont="1" applyBorder="1" applyAlignment="1">
      <alignment horizontal="center" vertical="center"/>
    </xf>
    <xf numFmtId="3" fontId="149" fillId="0" borderId="41" xfId="0" applyNumberFormat="1" applyFont="1" applyBorder="1" applyAlignment="1">
      <alignment horizontal="center" vertical="center"/>
    </xf>
    <xf numFmtId="4" fontId="150" fillId="0" borderId="43" xfId="0" applyNumberFormat="1" applyFont="1" applyBorder="1" applyAlignment="1">
      <alignment horizontal="center" vertical="center"/>
    </xf>
    <xf numFmtId="0" fontId="133" fillId="0" borderId="0" xfId="0" applyFont="1" applyBorder="1" applyAlignment="1">
      <alignment horizontal="left" vertical="center" wrapText="1"/>
    </xf>
    <xf numFmtId="0" fontId="133" fillId="0" borderId="0" xfId="0" applyFont="1" applyBorder="1" applyAlignment="1">
      <alignment vertical="center" wrapText="1"/>
    </xf>
    <xf numFmtId="3" fontId="133" fillId="0" borderId="0" xfId="0" applyNumberFormat="1" applyFont="1" applyBorder="1" applyAlignment="1">
      <alignment horizontal="center" vertical="center" wrapText="1"/>
    </xf>
    <xf numFmtId="4" fontId="176" fillId="0" borderId="0" xfId="0" applyNumberFormat="1" applyFont="1" applyBorder="1" applyAlignment="1">
      <alignment horizontal="center" vertical="center" wrapText="1"/>
    </xf>
    <xf numFmtId="4" fontId="177" fillId="0" borderId="11" xfId="0" applyNumberFormat="1" applyFont="1" applyBorder="1" applyAlignment="1">
      <alignment horizontal="center" vertical="center" wrapText="1"/>
    </xf>
    <xf numFmtId="0" fontId="178" fillId="0" borderId="0" xfId="0" applyFont="1" applyBorder="1" applyAlignment="1">
      <alignment vertical="center" wrapText="1"/>
    </xf>
    <xf numFmtId="0" fontId="148" fillId="0" borderId="0" xfId="0" applyFont="1" applyBorder="1" applyAlignment="1">
      <alignment vertical="center" wrapText="1"/>
    </xf>
    <xf numFmtId="2" fontId="147" fillId="0" borderId="0" xfId="0" applyNumberFormat="1" applyFont="1" applyAlignment="1">
      <alignment vertical="center" wrapText="1"/>
    </xf>
    <xf numFmtId="2" fontId="147" fillId="0" borderId="0" xfId="0" applyNumberFormat="1" applyFont="1" applyAlignment="1">
      <alignment horizontal="left" vertical="center" wrapText="1"/>
    </xf>
    <xf numFmtId="2" fontId="178" fillId="0" borderId="0" xfId="0" applyNumberFormat="1" applyFont="1" applyAlignment="1">
      <alignment horizontal="left" vertical="center" wrapText="1"/>
    </xf>
    <xf numFmtId="0" fontId="178" fillId="0" borderId="0" xfId="0" applyFont="1" applyAlignment="1">
      <alignment horizontal="left" vertical="center" wrapText="1"/>
    </xf>
    <xf numFmtId="3" fontId="178" fillId="0" borderId="0" xfId="0" applyNumberFormat="1" applyFont="1" applyAlignment="1">
      <alignment horizontal="left" vertical="center" wrapText="1"/>
    </xf>
    <xf numFmtId="0" fontId="148" fillId="0" borderId="0" xfId="0" applyFont="1" applyBorder="1" applyAlignment="1">
      <alignment horizontal="left" vertical="center" wrapText="1"/>
    </xf>
    <xf numFmtId="0" fontId="148" fillId="0" borderId="0" xfId="0" applyFont="1" applyAlignment="1">
      <alignment vertical="center" wrapText="1"/>
    </xf>
    <xf numFmtId="0" fontId="50" fillId="39" borderId="41" xfId="0" applyFont="1" applyFill="1" applyBorder="1" applyAlignment="1">
      <alignment horizontal="center" vertical="center" wrapText="1"/>
    </xf>
    <xf numFmtId="0" fontId="50" fillId="39" borderId="151" xfId="0" applyFont="1" applyFill="1" applyBorder="1" applyAlignment="1">
      <alignment horizontal="center" vertical="center" wrapText="1"/>
    </xf>
    <xf numFmtId="0" fontId="50" fillId="39" borderId="152" xfId="0" applyFont="1" applyFill="1" applyBorder="1" applyAlignment="1">
      <alignment horizontal="center" vertical="center" wrapText="1"/>
    </xf>
    <xf numFmtId="0" fontId="161" fillId="0" borderId="0" xfId="0" applyFont="1" applyAlignment="1">
      <alignment horizontal="center" vertical="center" wrapText="1"/>
    </xf>
    <xf numFmtId="0" fontId="136" fillId="0" borderId="0" xfId="0" applyFont="1" applyBorder="1" applyAlignment="1">
      <alignment horizontal="center" vertical="center" wrapText="1"/>
    </xf>
    <xf numFmtId="0" fontId="140" fillId="0" borderId="0" xfId="0" applyFont="1" applyBorder="1" applyAlignment="1">
      <alignment horizontal="center" vertical="center" wrapText="1"/>
    </xf>
    <xf numFmtId="3" fontId="161" fillId="0" borderId="61" xfId="0" applyNumberFormat="1" applyFont="1" applyBorder="1" applyAlignment="1">
      <alignment horizontal="center" vertical="center" wrapText="1"/>
    </xf>
    <xf numFmtId="4" fontId="163" fillId="0" borderId="62" xfId="0" applyNumberFormat="1" applyFont="1" applyBorder="1" applyAlignment="1">
      <alignment horizontal="center" vertical="center" wrapText="1"/>
    </xf>
    <xf numFmtId="0" fontId="65" fillId="0" borderId="0" xfId="0" applyFont="1"/>
    <xf numFmtId="0" fontId="139" fillId="0" borderId="0" xfId="0" applyFont="1" applyBorder="1" applyAlignment="1">
      <alignment horizontal="left" vertical="center"/>
    </xf>
    <xf numFmtId="0" fontId="165" fillId="0" borderId="0" xfId="0" applyFont="1" applyBorder="1" applyAlignment="1">
      <alignment horizontal="left" vertical="center"/>
    </xf>
    <xf numFmtId="0" fontId="165" fillId="0" borderId="0" xfId="0" applyFont="1"/>
    <xf numFmtId="0" fontId="165" fillId="0" borderId="0" xfId="0" applyFont="1" applyBorder="1"/>
    <xf numFmtId="9" fontId="161" fillId="0" borderId="0" xfId="0" applyNumberFormat="1" applyFont="1" applyBorder="1" applyAlignment="1">
      <alignment horizontal="center" vertical="center" wrapText="1"/>
    </xf>
    <xf numFmtId="0" fontId="65" fillId="0" borderId="0" xfId="0" applyFont="1" applyBorder="1"/>
    <xf numFmtId="0" fontId="138" fillId="0" borderId="0" xfId="0" applyFont="1" applyAlignment="1">
      <alignment horizontal="center" vertical="center" wrapText="1"/>
    </xf>
    <xf numFmtId="0" fontId="149" fillId="0" borderId="53" xfId="0" applyFont="1" applyBorder="1" applyAlignment="1">
      <alignment horizontal="left" vertical="center" wrapText="1"/>
    </xf>
    <xf numFmtId="3" fontId="138" fillId="0" borderId="55" xfId="0" applyNumberFormat="1" applyFont="1" applyBorder="1" applyAlignment="1">
      <alignment horizontal="center" vertical="center"/>
    </xf>
    <xf numFmtId="4" fontId="150" fillId="0" borderId="56" xfId="0" applyNumberFormat="1" applyFont="1" applyBorder="1" applyAlignment="1">
      <alignment horizontal="center" vertical="center"/>
    </xf>
    <xf numFmtId="0" fontId="138" fillId="0" borderId="0" xfId="0" applyFont="1" applyAlignment="1">
      <alignment horizontal="center" vertical="center"/>
    </xf>
    <xf numFmtId="4" fontId="138" fillId="0" borderId="0" xfId="0" applyNumberFormat="1" applyFont="1" applyBorder="1" applyAlignment="1">
      <alignment horizontal="center" vertical="center"/>
    </xf>
    <xf numFmtId="10" fontId="138" fillId="0" borderId="0" xfId="0" applyNumberFormat="1" applyFont="1" applyBorder="1" applyAlignment="1">
      <alignment horizontal="center" vertical="center"/>
    </xf>
    <xf numFmtId="2" fontId="138" fillId="0" borderId="0" xfId="0" applyNumberFormat="1" applyFont="1" applyBorder="1" applyAlignment="1" applyProtection="1">
      <alignment horizontal="center" vertical="center"/>
      <protection locked="0"/>
    </xf>
    <xf numFmtId="10" fontId="138" fillId="0" borderId="0" xfId="0" applyNumberFormat="1" applyFont="1" applyAlignment="1">
      <alignment vertical="center" wrapText="1"/>
    </xf>
    <xf numFmtId="0" fontId="149" fillId="0" borderId="63" xfId="0" applyFont="1" applyBorder="1" applyAlignment="1">
      <alignment horizontal="left" vertical="center" wrapText="1"/>
    </xf>
    <xf numFmtId="3" fontId="138" fillId="0" borderId="59" xfId="0" applyNumberFormat="1" applyFont="1" applyBorder="1" applyAlignment="1">
      <alignment horizontal="center" vertical="center"/>
    </xf>
    <xf numFmtId="4" fontId="150" fillId="0" borderId="60" xfId="0" applyNumberFormat="1" applyFont="1" applyBorder="1" applyAlignment="1">
      <alignment horizontal="center" vertical="center"/>
    </xf>
    <xf numFmtId="3" fontId="138" fillId="0" borderId="59" xfId="0" applyNumberFormat="1" applyFont="1" applyBorder="1" applyAlignment="1">
      <alignment horizontal="center" vertical="center" wrapText="1"/>
    </xf>
    <xf numFmtId="4" fontId="150" fillId="0" borderId="60" xfId="0" applyNumberFormat="1" applyFont="1" applyBorder="1" applyAlignment="1">
      <alignment horizontal="center" vertical="center" wrapText="1"/>
    </xf>
    <xf numFmtId="4" fontId="138" fillId="0" borderId="0" xfId="0" applyNumberFormat="1" applyFont="1" applyBorder="1" applyAlignment="1">
      <alignment horizontal="center" vertical="center" wrapText="1"/>
    </xf>
    <xf numFmtId="0" fontId="149" fillId="0" borderId="54" xfId="0" applyFont="1" applyBorder="1" applyAlignment="1">
      <alignment horizontal="left" vertical="center" wrapText="1"/>
    </xf>
    <xf numFmtId="3" fontId="138" fillId="0" borderId="57" xfId="0" applyNumberFormat="1" applyFont="1" applyBorder="1" applyAlignment="1">
      <alignment horizontal="center" vertical="center" wrapText="1"/>
    </xf>
    <xf numFmtId="4" fontId="150" fillId="0" borderId="58" xfId="0" applyNumberFormat="1" applyFont="1" applyBorder="1" applyAlignment="1">
      <alignment horizontal="center" vertical="center" wrapText="1"/>
    </xf>
    <xf numFmtId="3" fontId="138" fillId="0" borderId="57" xfId="0" applyNumberFormat="1" applyFont="1" applyBorder="1" applyAlignment="1">
      <alignment horizontal="center" vertical="center"/>
    </xf>
    <xf numFmtId="4" fontId="150" fillId="0" borderId="58" xfId="0" applyNumberFormat="1" applyFont="1" applyBorder="1" applyAlignment="1">
      <alignment horizontal="center" vertical="center"/>
    </xf>
    <xf numFmtId="3" fontId="65" fillId="0" borderId="0" xfId="0" applyNumberFormat="1" applyFont="1" applyBorder="1"/>
    <xf numFmtId="2" fontId="140" fillId="0" borderId="0" xfId="0" applyNumberFormat="1" applyFont="1" applyBorder="1" applyAlignment="1">
      <alignment horizontal="center" vertical="center" wrapText="1"/>
    </xf>
    <xf numFmtId="2" fontId="65" fillId="0" borderId="0" xfId="0" applyNumberFormat="1" applyFont="1" applyBorder="1"/>
    <xf numFmtId="2" fontId="137" fillId="0" borderId="0" xfId="0" applyNumberFormat="1" applyFont="1" applyBorder="1" applyAlignment="1">
      <alignment horizontal="center" vertical="center" wrapText="1"/>
    </xf>
    <xf numFmtId="0" fontId="49" fillId="0" borderId="0" xfId="0" applyFont="1" applyBorder="1" applyAlignment="1">
      <alignment vertical="center" wrapText="1"/>
    </xf>
    <xf numFmtId="0" fontId="151" fillId="0" borderId="0" xfId="0" applyFont="1"/>
    <xf numFmtId="2" fontId="50" fillId="0" borderId="0" xfId="0" applyNumberFormat="1" applyFont="1" applyAlignment="1">
      <alignment vertical="center" wrapText="1"/>
    </xf>
    <xf numFmtId="0" fontId="49" fillId="0" borderId="0" xfId="0" applyFont="1"/>
    <xf numFmtId="3" fontId="49" fillId="0" borderId="0" xfId="0" applyNumberFormat="1" applyFont="1"/>
    <xf numFmtId="0" fontId="49" fillId="0" borderId="0" xfId="0" applyFont="1" applyBorder="1"/>
    <xf numFmtId="3" fontId="49" fillId="0" borderId="0" xfId="0" applyNumberFormat="1" applyFont="1" applyBorder="1" applyAlignment="1">
      <alignment horizontal="center" vertical="center" wrapText="1"/>
    </xf>
    <xf numFmtId="4" fontId="151" fillId="0" borderId="0" xfId="0" applyNumberFormat="1" applyFont="1" applyBorder="1" applyAlignment="1">
      <alignment horizontal="center" vertical="center" wrapText="1"/>
    </xf>
    <xf numFmtId="4" fontId="49" fillId="0" borderId="0" xfId="0" applyNumberFormat="1" applyFont="1" applyBorder="1" applyAlignment="1">
      <alignment horizontal="center" vertical="center" wrapText="1"/>
    </xf>
    <xf numFmtId="3" fontId="49" fillId="0" borderId="0" xfId="0" applyNumberFormat="1" applyFont="1" applyBorder="1" applyAlignment="1">
      <alignment horizontal="center" vertical="center"/>
    </xf>
    <xf numFmtId="0" fontId="104" fillId="0" borderId="0" xfId="0" applyFont="1"/>
    <xf numFmtId="0" fontId="50" fillId="39" borderId="57" xfId="0" applyFont="1" applyFill="1" applyBorder="1" applyAlignment="1">
      <alignment horizontal="center" vertical="center" wrapText="1"/>
    </xf>
    <xf numFmtId="0" fontId="50" fillId="39" borderId="155" xfId="0" applyFont="1" applyFill="1" applyBorder="1" applyAlignment="1">
      <alignment horizontal="center" vertical="center" wrapText="1"/>
    </xf>
    <xf numFmtId="9" fontId="144" fillId="39" borderId="154" xfId="0" applyNumberFormat="1" applyFont="1" applyFill="1" applyBorder="1" applyAlignment="1">
      <alignment horizontal="center" vertical="center" wrapText="1"/>
    </xf>
    <xf numFmtId="9" fontId="144" fillId="39" borderId="58" xfId="0" applyNumberFormat="1" applyFont="1" applyFill="1" applyBorder="1" applyAlignment="1">
      <alignment horizontal="center" vertical="center" wrapText="1"/>
    </xf>
    <xf numFmtId="0" fontId="159" fillId="0" borderId="0" xfId="0" applyFont="1" applyAlignment="1">
      <alignment vertical="center"/>
    </xf>
    <xf numFmtId="0" fontId="50" fillId="0" borderId="0" xfId="0" applyFont="1" applyBorder="1" applyAlignment="1">
      <alignment horizontal="center" vertical="center" wrapText="1"/>
    </xf>
    <xf numFmtId="0" fontId="50" fillId="0" borderId="0" xfId="0" applyFont="1" applyBorder="1" applyAlignment="1">
      <alignment horizontal="left" vertical="center" wrapText="1"/>
    </xf>
    <xf numFmtId="0" fontId="50" fillId="0" borderId="0" xfId="0" applyFont="1" applyBorder="1" applyAlignment="1">
      <alignment vertical="center" wrapText="1"/>
    </xf>
    <xf numFmtId="0" fontId="151" fillId="0" borderId="0" xfId="0" applyFont="1" applyAlignment="1">
      <alignment vertical="center"/>
    </xf>
    <xf numFmtId="0" fontId="65" fillId="0" borderId="0" xfId="0" applyFont="1" applyBorder="1" applyAlignment="1">
      <alignment vertical="center"/>
    </xf>
    <xf numFmtId="0" fontId="147" fillId="0" borderId="0" xfId="0" applyFont="1"/>
    <xf numFmtId="0" fontId="161" fillId="0" borderId="0" xfId="0" applyFont="1" applyAlignment="1">
      <alignment vertical="center"/>
    </xf>
    <xf numFmtId="0" fontId="148" fillId="0" borderId="0" xfId="0" applyFont="1" applyAlignment="1">
      <alignment horizontal="center" vertical="center"/>
    </xf>
    <xf numFmtId="0" fontId="148" fillId="0" borderId="0" xfId="0" applyFont="1" applyBorder="1" applyAlignment="1">
      <alignment horizontal="center" vertical="center"/>
    </xf>
    <xf numFmtId="0" fontId="49" fillId="0" borderId="0" xfId="0" applyFont="1" applyBorder="1" applyAlignment="1">
      <alignment horizontal="left" vertical="center"/>
    </xf>
    <xf numFmtId="0" fontId="50" fillId="0" borderId="0" xfId="0" applyFont="1" applyBorder="1" applyAlignment="1">
      <alignment horizontal="center" vertical="center"/>
    </xf>
    <xf numFmtId="4" fontId="49" fillId="0" borderId="0" xfId="0" applyNumberFormat="1" applyFont="1" applyBorder="1" applyAlignment="1">
      <alignment horizontal="center" vertical="center"/>
    </xf>
    <xf numFmtId="0" fontId="49" fillId="0" borderId="0" xfId="0" applyFont="1" applyBorder="1" applyAlignment="1">
      <alignment horizontal="center" vertical="center" wrapText="1"/>
    </xf>
    <xf numFmtId="3" fontId="49" fillId="0" borderId="0" xfId="0" applyNumberFormat="1" applyFont="1" applyBorder="1" applyAlignment="1">
      <alignment vertical="center" wrapText="1"/>
    </xf>
    <xf numFmtId="3" fontId="50" fillId="0" borderId="0" xfId="0" applyNumberFormat="1" applyFont="1" applyBorder="1" applyAlignment="1">
      <alignment horizontal="center" vertical="center" wrapText="1"/>
    </xf>
    <xf numFmtId="4" fontId="172" fillId="0" borderId="0" xfId="0" applyNumberFormat="1" applyFont="1" applyBorder="1" applyAlignment="1">
      <alignment horizontal="center" vertical="center" wrapText="1"/>
    </xf>
    <xf numFmtId="4" fontId="50" fillId="0" borderId="0" xfId="0" applyNumberFormat="1" applyFont="1" applyBorder="1" applyAlignment="1">
      <alignment horizontal="center" vertical="center" wrapText="1"/>
    </xf>
    <xf numFmtId="2" fontId="151" fillId="0" borderId="0" xfId="0" applyNumberFormat="1" applyFont="1" applyBorder="1" applyAlignment="1">
      <alignment vertical="center" wrapText="1"/>
    </xf>
    <xf numFmtId="2" fontId="49" fillId="0" borderId="0" xfId="0" applyNumberFormat="1" applyFont="1" applyBorder="1" applyAlignment="1">
      <alignment vertical="center" wrapText="1"/>
    </xf>
    <xf numFmtId="0" fontId="139" fillId="0" borderId="0" xfId="0" applyFont="1" applyBorder="1" applyAlignment="1">
      <alignment vertical="center" wrapText="1"/>
    </xf>
    <xf numFmtId="0" fontId="151" fillId="0" borderId="0" xfId="0" applyFont="1" applyBorder="1"/>
    <xf numFmtId="3" fontId="139" fillId="0" borderId="0" xfId="0" applyNumberFormat="1" applyFont="1" applyAlignment="1">
      <alignment vertical="center" wrapText="1"/>
    </xf>
    <xf numFmtId="0" fontId="122" fillId="39" borderId="100" xfId="2" applyFont="1" applyFill="1" applyBorder="1" applyAlignment="1">
      <alignment horizontal="center" vertical="center" wrapText="1"/>
    </xf>
    <xf numFmtId="0" fontId="122" fillId="39" borderId="109" xfId="2" applyFont="1" applyFill="1" applyBorder="1" applyAlignment="1">
      <alignment horizontal="center" vertical="center" wrapText="1"/>
    </xf>
    <xf numFmtId="0" fontId="122" fillId="39" borderId="99" xfId="2" applyFont="1" applyFill="1" applyBorder="1" applyAlignment="1">
      <alignment horizontal="center" vertical="center" wrapText="1"/>
    </xf>
    <xf numFmtId="0" fontId="180" fillId="0" borderId="0" xfId="0" applyFont="1" applyAlignment="1">
      <alignment horizontal="left" vertical="center"/>
    </xf>
    <xf numFmtId="0" fontId="180" fillId="0" borderId="0" xfId="0" applyFont="1" applyAlignment="1">
      <alignment vertical="center"/>
    </xf>
    <xf numFmtId="0" fontId="181" fillId="3" borderId="0" xfId="2" applyFont="1" applyFill="1" applyAlignment="1">
      <alignment vertical="center" wrapText="1"/>
    </xf>
    <xf numFmtId="0" fontId="165" fillId="3" borderId="0" xfId="2" applyFont="1" applyFill="1" applyAlignment="1">
      <alignment vertical="center" wrapText="1"/>
    </xf>
    <xf numFmtId="0" fontId="164" fillId="0" borderId="0" xfId="0" applyFont="1" applyAlignment="1">
      <alignment vertical="center" wrapText="1"/>
    </xf>
    <xf numFmtId="0" fontId="138" fillId="0" borderId="54" xfId="2" applyFont="1" applyBorder="1" applyAlignment="1">
      <alignment vertical="center" wrapText="1"/>
    </xf>
    <xf numFmtId="0" fontId="162" fillId="0" borderId="0" xfId="2" applyFont="1" applyAlignment="1">
      <alignment vertical="center" wrapText="1"/>
    </xf>
    <xf numFmtId="0" fontId="165" fillId="0" borderId="0" xfId="0" applyFont="1" applyBorder="1" applyAlignment="1">
      <alignment vertical="center" wrapText="1"/>
    </xf>
    <xf numFmtId="3" fontId="133" fillId="0" borderId="0" xfId="2" applyNumberFormat="1" applyFont="1" applyAlignment="1">
      <alignment horizontal="center" vertical="center" wrapText="1"/>
    </xf>
    <xf numFmtId="4" fontId="133" fillId="0" borderId="0" xfId="2" applyNumberFormat="1" applyFont="1" applyAlignment="1">
      <alignment horizontal="center" vertical="center" wrapText="1"/>
    </xf>
    <xf numFmtId="0" fontId="146" fillId="0" borderId="0" xfId="2" applyFont="1"/>
    <xf numFmtId="0" fontId="147" fillId="0" borderId="0" xfId="2" applyFont="1"/>
    <xf numFmtId="0" fontId="165" fillId="2" borderId="0" xfId="5" applyFont="1" applyFill="1" applyAlignment="1">
      <alignment vertical="center"/>
    </xf>
    <xf numFmtId="0" fontId="178" fillId="3" borderId="0" xfId="2" applyFont="1" applyFill="1" applyAlignment="1">
      <alignment horizontal="left" vertical="center"/>
    </xf>
    <xf numFmtId="0" fontId="161" fillId="0" borderId="64" xfId="2" applyFont="1" applyBorder="1" applyAlignment="1">
      <alignment horizontal="center" vertical="center" wrapText="1"/>
    </xf>
    <xf numFmtId="0" fontId="161" fillId="3" borderId="0" xfId="2" applyFont="1" applyFill="1" applyAlignment="1">
      <alignment vertical="center" wrapText="1"/>
    </xf>
    <xf numFmtId="2" fontId="65" fillId="3" borderId="0" xfId="2" applyNumberFormat="1" applyFont="1" applyFill="1" applyAlignment="1">
      <alignment vertical="center" wrapText="1"/>
    </xf>
    <xf numFmtId="0" fontId="149" fillId="0" borderId="53" xfId="2" applyFont="1" applyBorder="1" applyAlignment="1">
      <alignment horizontal="left" vertical="center" wrapText="1"/>
    </xf>
    <xf numFmtId="3" fontId="178" fillId="0" borderId="0" xfId="2" applyNumberFormat="1" applyFont="1" applyAlignment="1">
      <alignment vertical="center" wrapText="1"/>
    </xf>
    <xf numFmtId="3" fontId="138" fillId="0" borderId="55" xfId="0" applyNumberFormat="1" applyFont="1" applyBorder="1" applyAlignment="1" applyProtection="1">
      <alignment horizontal="center" vertical="center"/>
      <protection locked="0"/>
    </xf>
    <xf numFmtId="3" fontId="138" fillId="0" borderId="55" xfId="2" applyNumberFormat="1" applyFont="1" applyBorder="1" applyAlignment="1" applyProtection="1">
      <alignment horizontal="center" vertical="center"/>
      <protection locked="0"/>
    </xf>
    <xf numFmtId="4" fontId="150" fillId="0" borderId="56" xfId="2" applyNumberFormat="1" applyFont="1" applyBorder="1" applyAlignment="1">
      <alignment horizontal="center" vertical="center"/>
    </xf>
    <xf numFmtId="3" fontId="138" fillId="0" borderId="55" xfId="2" applyNumberFormat="1" applyFont="1" applyBorder="1" applyAlignment="1">
      <alignment horizontal="center" vertical="center" wrapText="1"/>
    </xf>
    <xf numFmtId="4" fontId="150" fillId="0" borderId="64" xfId="2" applyNumberFormat="1" applyFont="1" applyBorder="1" applyAlignment="1">
      <alignment horizontal="center" vertical="center" wrapText="1"/>
    </xf>
    <xf numFmtId="4" fontId="49" fillId="0" borderId="0" xfId="2" applyNumberFormat="1" applyFont="1" applyAlignment="1">
      <alignment horizontal="center" vertical="center"/>
    </xf>
    <xf numFmtId="0" fontId="149" fillId="0" borderId="63" xfId="2" applyFont="1" applyBorder="1" applyAlignment="1">
      <alignment horizontal="left" vertical="center" wrapText="1"/>
    </xf>
    <xf numFmtId="3" fontId="138" fillId="0" borderId="59" xfId="0" applyNumberFormat="1" applyFont="1" applyBorder="1" applyAlignment="1" applyProtection="1">
      <alignment horizontal="center" vertical="center"/>
      <protection locked="0"/>
    </xf>
    <xf numFmtId="3" fontId="138" fillId="0" borderId="59" xfId="2" applyNumberFormat="1" applyFont="1" applyBorder="1" applyAlignment="1" applyProtection="1">
      <alignment horizontal="center" vertical="center"/>
      <protection locked="0"/>
    </xf>
    <xf numFmtId="4" fontId="150" fillId="0" borderId="60" xfId="2" applyNumberFormat="1" applyFont="1" applyBorder="1" applyAlignment="1">
      <alignment horizontal="center" vertical="center"/>
    </xf>
    <xf numFmtId="3" fontId="138" fillId="0" borderId="59" xfId="2" applyNumberFormat="1" applyFont="1" applyBorder="1" applyAlignment="1">
      <alignment horizontal="center" vertical="center" wrapText="1"/>
    </xf>
    <xf numFmtId="3" fontId="138" fillId="0" borderId="59" xfId="0" applyNumberFormat="1" applyFont="1" applyBorder="1" applyAlignment="1" applyProtection="1">
      <alignment horizontal="center" vertical="center" wrapText="1"/>
      <protection locked="0"/>
    </xf>
    <xf numFmtId="3" fontId="138" fillId="0" borderId="59" xfId="2" applyNumberFormat="1" applyFont="1" applyBorder="1" applyAlignment="1" applyProtection="1">
      <alignment horizontal="center" vertical="center" wrapText="1"/>
      <protection locked="0"/>
    </xf>
    <xf numFmtId="4" fontId="49" fillId="0" borderId="0" xfId="2" applyNumberFormat="1" applyFont="1" applyAlignment="1">
      <alignment horizontal="center" vertical="center" wrapText="1"/>
    </xf>
    <xf numFmtId="0" fontId="90" fillId="0" borderId="63" xfId="2" applyFont="1" applyBorder="1" applyAlignment="1">
      <alignment horizontal="left" vertical="center" wrapText="1"/>
    </xf>
    <xf numFmtId="3" fontId="65" fillId="0" borderId="59" xfId="2" applyNumberFormat="1" applyFont="1" applyBorder="1" applyAlignment="1" applyProtection="1">
      <alignment horizontal="center" vertical="center"/>
      <protection locked="0"/>
    </xf>
    <xf numFmtId="4" fontId="156" fillId="0" borderId="60" xfId="2" applyNumberFormat="1" applyFont="1" applyBorder="1" applyAlignment="1">
      <alignment horizontal="center" vertical="center"/>
    </xf>
    <xf numFmtId="3" fontId="65" fillId="0" borderId="59" xfId="2" applyNumberFormat="1" applyFont="1" applyBorder="1" applyAlignment="1">
      <alignment horizontal="center" vertical="center" wrapText="1"/>
    </xf>
    <xf numFmtId="4" fontId="150" fillId="0" borderId="60" xfId="2" applyNumberFormat="1" applyFont="1" applyBorder="1" applyAlignment="1">
      <alignment horizontal="center" vertical="center" wrapText="1"/>
    </xf>
    <xf numFmtId="0" fontId="138" fillId="0" borderId="57" xfId="2" applyFont="1" applyBorder="1" applyAlignment="1">
      <alignment vertical="center" wrapText="1"/>
    </xf>
    <xf numFmtId="0" fontId="150" fillId="0" borderId="58" xfId="2" applyFont="1" applyBorder="1" applyAlignment="1">
      <alignment vertical="center" wrapText="1"/>
    </xf>
    <xf numFmtId="0" fontId="138" fillId="0" borderId="65" xfId="2" applyFont="1" applyBorder="1" applyAlignment="1">
      <alignment vertical="center" wrapText="1"/>
    </xf>
    <xf numFmtId="2" fontId="147" fillId="0" borderId="0" xfId="2" applyNumberFormat="1" applyFont="1" applyAlignment="1">
      <alignment horizontal="left" vertical="center" wrapText="1"/>
    </xf>
    <xf numFmtId="2" fontId="182" fillId="0" borderId="0" xfId="2" applyNumberFormat="1" applyFont="1" applyAlignment="1">
      <alignment horizontal="left" vertical="center" wrapText="1"/>
    </xf>
    <xf numFmtId="0" fontId="183" fillId="0" borderId="0" xfId="2" applyFont="1" applyAlignment="1">
      <alignment vertical="center" wrapText="1"/>
    </xf>
    <xf numFmtId="0" fontId="49" fillId="3" borderId="0" xfId="2" applyFont="1" applyFill="1" applyAlignment="1">
      <alignment vertical="center" wrapText="1"/>
    </xf>
    <xf numFmtId="0" fontId="133" fillId="0" borderId="0" xfId="2" applyFont="1" applyAlignment="1">
      <alignment horizontal="left" vertical="center" wrapText="1"/>
    </xf>
    <xf numFmtId="0" fontId="178" fillId="0" borderId="0" xfId="2" applyFont="1" applyAlignment="1">
      <alignment vertical="center" wrapText="1"/>
    </xf>
    <xf numFmtId="49" fontId="165" fillId="0" borderId="0" xfId="2" applyNumberFormat="1" applyFont="1" applyAlignment="1">
      <alignment vertical="center" wrapText="1"/>
    </xf>
    <xf numFmtId="165" fontId="65" fillId="0" borderId="0" xfId="1" applyNumberFormat="1" applyFont="1" applyBorder="1" applyAlignment="1">
      <alignment horizontal="center" vertical="center"/>
    </xf>
    <xf numFmtId="165" fontId="65" fillId="0" borderId="0" xfId="1" applyNumberFormat="1" applyFont="1" applyBorder="1" applyAlignment="1">
      <alignment horizontal="center" vertical="center" wrapText="1"/>
    </xf>
    <xf numFmtId="0" fontId="50" fillId="39" borderId="57" xfId="2" applyFont="1" applyFill="1" applyBorder="1" applyAlignment="1">
      <alignment horizontal="center" vertical="center" wrapText="1"/>
    </xf>
    <xf numFmtId="0" fontId="50" fillId="39" borderId="71" xfId="2" applyFont="1" applyFill="1" applyBorder="1" applyAlignment="1">
      <alignment horizontal="center" vertical="center" wrapText="1"/>
    </xf>
    <xf numFmtId="0" fontId="122" fillId="39" borderId="154" xfId="2" applyFont="1" applyFill="1" applyBorder="1" applyAlignment="1">
      <alignment horizontal="center" vertical="center" wrapText="1"/>
    </xf>
    <xf numFmtId="0" fontId="122" fillId="39" borderId="71" xfId="2" applyFont="1" applyFill="1" applyBorder="1" applyAlignment="1">
      <alignment horizontal="center" vertical="center" wrapText="1"/>
    </xf>
    <xf numFmtId="3" fontId="148" fillId="0" borderId="0" xfId="0" applyNumberFormat="1" applyFont="1" applyAlignment="1">
      <alignment horizontal="left" vertical="center"/>
    </xf>
    <xf numFmtId="10" fontId="138" fillId="0" borderId="53" xfId="7" applyNumberFormat="1" applyFont="1" applyBorder="1" applyAlignment="1">
      <alignment vertical="center" wrapText="1"/>
    </xf>
    <xf numFmtId="3" fontId="138" fillId="0" borderId="64" xfId="7" applyNumberFormat="1" applyFont="1" applyBorder="1" applyAlignment="1" applyProtection="1">
      <alignment horizontal="center" vertical="center"/>
      <protection locked="0"/>
    </xf>
    <xf numFmtId="4" fontId="150" fillId="0" borderId="56" xfId="7" applyNumberFormat="1" applyFont="1" applyBorder="1" applyAlignment="1">
      <alignment horizontal="center" vertical="center"/>
    </xf>
    <xf numFmtId="3" fontId="138" fillId="0" borderId="55" xfId="7" applyNumberFormat="1" applyFont="1" applyBorder="1" applyAlignment="1" applyProtection="1">
      <alignment horizontal="center" vertical="center"/>
      <protection locked="0"/>
    </xf>
    <xf numFmtId="9" fontId="138" fillId="0" borderId="0" xfId="8" applyFont="1" applyAlignment="1">
      <alignment vertical="center" wrapText="1"/>
    </xf>
    <xf numFmtId="10" fontId="138" fillId="0" borderId="63" xfId="7" applyNumberFormat="1" applyFont="1" applyBorder="1" applyAlignment="1">
      <alignment vertical="center" wrapText="1"/>
    </xf>
    <xf numFmtId="3" fontId="138" fillId="0" borderId="0" xfId="7" applyNumberFormat="1" applyFont="1" applyBorder="1" applyAlignment="1" applyProtection="1">
      <alignment horizontal="center" vertical="center"/>
      <protection locked="0"/>
    </xf>
    <xf numFmtId="4" fontId="150" fillId="0" borderId="60" xfId="7" applyNumberFormat="1" applyFont="1" applyBorder="1" applyAlignment="1">
      <alignment horizontal="center" vertical="center"/>
    </xf>
    <xf numFmtId="3" fontId="138" fillId="0" borderId="59" xfId="7" applyNumberFormat="1" applyFont="1" applyBorder="1" applyAlignment="1" applyProtection="1">
      <alignment horizontal="center" vertical="center"/>
      <protection locked="0"/>
    </xf>
    <xf numFmtId="10" fontId="138" fillId="0" borderId="54" xfId="7" applyNumberFormat="1" applyFont="1" applyBorder="1" applyAlignment="1">
      <alignment vertical="center" wrapText="1"/>
    </xf>
    <xf numFmtId="3" fontId="138" fillId="0" borderId="65" xfId="7" applyNumberFormat="1" applyFont="1" applyBorder="1" applyAlignment="1" applyProtection="1">
      <alignment horizontal="center" vertical="center"/>
      <protection locked="0"/>
    </xf>
    <xf numFmtId="4" fontId="150" fillId="0" borderId="58" xfId="7" applyNumberFormat="1" applyFont="1" applyBorder="1" applyAlignment="1">
      <alignment horizontal="center" vertical="center"/>
    </xf>
    <xf numFmtId="3" fontId="138" fillId="0" borderId="57" xfId="7" applyNumberFormat="1" applyFont="1" applyBorder="1" applyAlignment="1" applyProtection="1">
      <alignment horizontal="center" vertical="center"/>
      <protection locked="0"/>
    </xf>
    <xf numFmtId="10" fontId="149" fillId="0" borderId="4" xfId="7" applyNumberFormat="1" applyFont="1" applyBorder="1" applyAlignment="1">
      <alignment vertical="center" wrapText="1"/>
    </xf>
    <xf numFmtId="3" fontId="138" fillId="0" borderId="12" xfId="7" applyNumberFormat="1" applyFont="1" applyBorder="1" applyAlignment="1" applyProtection="1">
      <alignment horizontal="center" vertical="center"/>
      <protection locked="0"/>
    </xf>
    <xf numFmtId="4" fontId="150" fillId="0" borderId="11" xfId="7" applyNumberFormat="1" applyFont="1" applyBorder="1" applyAlignment="1">
      <alignment horizontal="center" vertical="center"/>
    </xf>
    <xf numFmtId="3" fontId="138" fillId="0" borderId="61" xfId="7" applyNumberFormat="1" applyFont="1" applyBorder="1" applyAlignment="1" applyProtection="1">
      <alignment horizontal="center" vertical="center"/>
      <protection locked="0"/>
    </xf>
    <xf numFmtId="4" fontId="150" fillId="0" borderId="62" xfId="7" applyNumberFormat="1" applyFont="1" applyBorder="1" applyAlignment="1">
      <alignment horizontal="center" vertical="center"/>
    </xf>
    <xf numFmtId="3" fontId="149" fillId="0" borderId="61" xfId="7" applyNumberFormat="1" applyFont="1" applyBorder="1" applyAlignment="1" applyProtection="1">
      <alignment horizontal="center" vertical="center"/>
      <protection locked="0"/>
    </xf>
    <xf numFmtId="4" fontId="184" fillId="0" borderId="62" xfId="0" applyNumberFormat="1" applyFont="1" applyBorder="1" applyAlignment="1">
      <alignment horizontal="center" vertical="center"/>
    </xf>
    <xf numFmtId="10" fontId="149" fillId="0" borderId="70" xfId="7" applyNumberFormat="1" applyFont="1" applyBorder="1" applyAlignment="1">
      <alignment vertical="center" wrapText="1"/>
    </xf>
    <xf numFmtId="3" fontId="133" fillId="0" borderId="66" xfId="0" applyNumberFormat="1" applyFont="1" applyBorder="1" applyAlignment="1">
      <alignment horizontal="center" vertical="center" wrapText="1"/>
    </xf>
    <xf numFmtId="4" fontId="176" fillId="0" borderId="66" xfId="0" applyNumberFormat="1" applyFont="1" applyBorder="1" applyAlignment="1">
      <alignment horizontal="center" vertical="center" wrapText="1"/>
    </xf>
    <xf numFmtId="3" fontId="161" fillId="0" borderId="14" xfId="0" applyNumberFormat="1" applyFont="1" applyBorder="1" applyAlignment="1">
      <alignment horizontal="center" vertical="center" wrapText="1"/>
    </xf>
    <xf numFmtId="4" fontId="163" fillId="0" borderId="6" xfId="0" applyNumberFormat="1" applyFont="1" applyBorder="1" applyAlignment="1">
      <alignment horizontal="center" vertical="center" wrapText="1"/>
    </xf>
    <xf numFmtId="0" fontId="50" fillId="39" borderId="163" xfId="0" applyFont="1" applyFill="1" applyBorder="1" applyAlignment="1">
      <alignment horizontal="center" vertical="center" wrapText="1"/>
    </xf>
    <xf numFmtId="0" fontId="50" fillId="39" borderId="154" xfId="0" applyFont="1" applyFill="1" applyBorder="1" applyAlignment="1">
      <alignment horizontal="center" vertical="center" wrapText="1"/>
    </xf>
    <xf numFmtId="0" fontId="65" fillId="0" borderId="0" xfId="0" applyFont="1" applyAlignment="1">
      <alignment vertical="center" wrapText="1"/>
    </xf>
    <xf numFmtId="0" fontId="133" fillId="0" borderId="0" xfId="0" applyFont="1" applyAlignment="1">
      <alignment vertical="center"/>
    </xf>
    <xf numFmtId="0" fontId="148" fillId="0" borderId="0" xfId="0" applyFont="1" applyAlignment="1">
      <alignment vertical="center"/>
    </xf>
    <xf numFmtId="0" fontId="165" fillId="0" borderId="0" xfId="0" applyFont="1" applyAlignment="1">
      <alignment horizontal="center" vertical="center"/>
    </xf>
    <xf numFmtId="0" fontId="165" fillId="0" borderId="0" xfId="0" applyFont="1" applyBorder="1" applyAlignment="1">
      <alignment horizontal="center" vertical="center"/>
    </xf>
    <xf numFmtId="0" fontId="161" fillId="0" borderId="0" xfId="0" applyFont="1" applyBorder="1" applyAlignment="1">
      <alignment horizontal="center" vertical="center"/>
    </xf>
    <xf numFmtId="0" fontId="133" fillId="0" borderId="0" xfId="0" applyFont="1" applyBorder="1" applyAlignment="1">
      <alignment horizontal="center" vertical="center"/>
    </xf>
    <xf numFmtId="0" fontId="148" fillId="0" borderId="72" xfId="0" applyFont="1" applyBorder="1" applyAlignment="1">
      <alignment horizontal="left" vertical="center"/>
    </xf>
    <xf numFmtId="0" fontId="137" fillId="0" borderId="57" xfId="0" applyFont="1" applyBorder="1" applyAlignment="1">
      <alignment horizontal="center" vertical="center" wrapText="1"/>
    </xf>
    <xf numFmtId="0" fontId="137" fillId="0" borderId="58" xfId="0" applyFont="1" applyBorder="1" applyAlignment="1">
      <alignment horizontal="center" vertical="center" wrapText="1"/>
    </xf>
    <xf numFmtId="3" fontId="138" fillId="0" borderId="53" xfId="0" applyNumberFormat="1" applyFont="1" applyBorder="1" applyAlignment="1">
      <alignment horizontal="center" vertical="center" wrapText="1"/>
    </xf>
    <xf numFmtId="3" fontId="138" fillId="0" borderId="64" xfId="0" applyNumberFormat="1" applyFont="1" applyBorder="1" applyAlignment="1">
      <alignment horizontal="center" vertical="center"/>
    </xf>
    <xf numFmtId="4" fontId="138" fillId="0" borderId="53" xfId="0" applyNumberFormat="1" applyFont="1" applyBorder="1" applyAlignment="1">
      <alignment horizontal="center" vertical="center"/>
    </xf>
    <xf numFmtId="3" fontId="138" fillId="0" borderId="63" xfId="0" applyNumberFormat="1" applyFont="1" applyBorder="1" applyAlignment="1">
      <alignment horizontal="center" vertical="center" wrapText="1"/>
    </xf>
    <xf numFmtId="3" fontId="138" fillId="0" borderId="0" xfId="0" applyNumberFormat="1" applyFont="1" applyBorder="1" applyAlignment="1">
      <alignment horizontal="center" vertical="center"/>
    </xf>
    <xf numFmtId="4" fontId="138" fillId="0" borderId="63" xfId="0" applyNumberFormat="1" applyFont="1" applyBorder="1" applyAlignment="1">
      <alignment horizontal="center" vertical="center"/>
    </xf>
    <xf numFmtId="0" fontId="90" fillId="0" borderId="63" xfId="0" applyFont="1" applyBorder="1" applyAlignment="1">
      <alignment horizontal="left" vertical="center" wrapText="1"/>
    </xf>
    <xf numFmtId="3" fontId="65" fillId="0" borderId="63" xfId="0" applyNumberFormat="1" applyFont="1" applyBorder="1" applyAlignment="1">
      <alignment horizontal="center" vertical="center" wrapText="1"/>
    </xf>
    <xf numFmtId="3" fontId="65" fillId="0" borderId="59" xfId="0" applyNumberFormat="1" applyFont="1" applyBorder="1" applyAlignment="1">
      <alignment horizontal="center" vertical="center"/>
    </xf>
    <xf numFmtId="4" fontId="156" fillId="0" borderId="60" xfId="0" applyNumberFormat="1" applyFont="1" applyBorder="1" applyAlignment="1">
      <alignment horizontal="center" vertical="center"/>
    </xf>
    <xf numFmtId="3" fontId="65" fillId="0" borderId="0" xfId="0" applyNumberFormat="1" applyFont="1" applyBorder="1" applyAlignment="1">
      <alignment horizontal="center" vertical="center"/>
    </xf>
    <xf numFmtId="4" fontId="65" fillId="0" borderId="0" xfId="0" applyNumberFormat="1" applyFont="1" applyBorder="1" applyAlignment="1">
      <alignment horizontal="center" vertical="center"/>
    </xf>
    <xf numFmtId="3" fontId="138" fillId="0" borderId="0" xfId="0" applyNumberFormat="1" applyFont="1" applyBorder="1" applyAlignment="1">
      <alignment horizontal="center" vertical="center" wrapText="1"/>
    </xf>
    <xf numFmtId="0" fontId="138" fillId="0" borderId="54" xfId="0" applyFont="1" applyBorder="1" applyAlignment="1">
      <alignment horizontal="center" vertical="center" wrapText="1"/>
    </xf>
    <xf numFmtId="4" fontId="138" fillId="0" borderId="58" xfId="0" applyNumberFormat="1" applyFont="1" applyBorder="1" applyAlignment="1">
      <alignment horizontal="center" vertical="center" wrapText="1"/>
    </xf>
    <xf numFmtId="4" fontId="138" fillId="0" borderId="58" xfId="0" applyNumberFormat="1" applyFont="1" applyBorder="1" applyAlignment="1">
      <alignment horizontal="center" vertical="center"/>
    </xf>
    <xf numFmtId="4" fontId="138" fillId="0" borderId="54" xfId="0" applyNumberFormat="1" applyFont="1" applyBorder="1" applyAlignment="1">
      <alignment horizontal="center" vertical="center" wrapText="1"/>
    </xf>
    <xf numFmtId="3" fontId="136" fillId="0" borderId="0" xfId="0" applyNumberFormat="1" applyFont="1" applyBorder="1" applyAlignment="1">
      <alignment vertical="center" wrapText="1"/>
    </xf>
    <xf numFmtId="3" fontId="137" fillId="0" borderId="0" xfId="0" applyNumberFormat="1" applyFont="1" applyBorder="1" applyAlignment="1">
      <alignment horizontal="center" vertical="center" wrapText="1"/>
    </xf>
    <xf numFmtId="4" fontId="133" fillId="0" borderId="0" xfId="0" applyNumberFormat="1" applyFont="1" applyBorder="1" applyAlignment="1">
      <alignment horizontal="center" vertical="center" wrapText="1"/>
    </xf>
    <xf numFmtId="2" fontId="151" fillId="0" borderId="0" xfId="0" applyNumberFormat="1" applyFont="1" applyAlignment="1">
      <alignment vertical="center" wrapText="1"/>
    </xf>
    <xf numFmtId="2" fontId="49" fillId="0" borderId="0" xfId="0" applyNumberFormat="1" applyFont="1" applyAlignment="1">
      <alignment vertical="center" wrapText="1"/>
    </xf>
    <xf numFmtId="0" fontId="49" fillId="0" borderId="0" xfId="0" applyFont="1" applyAlignment="1">
      <alignment vertical="center" wrapText="1"/>
    </xf>
    <xf numFmtId="3" fontId="49" fillId="0" borderId="0" xfId="0" applyNumberFormat="1" applyFont="1" applyAlignment="1">
      <alignment vertical="center" wrapText="1"/>
    </xf>
    <xf numFmtId="0" fontId="50" fillId="39" borderId="58" xfId="0" applyFont="1" applyFill="1" applyBorder="1" applyAlignment="1">
      <alignment horizontal="center" vertical="center" wrapText="1"/>
    </xf>
    <xf numFmtId="0" fontId="144" fillId="39" borderId="53" xfId="0" applyFont="1" applyFill="1" applyBorder="1" applyAlignment="1">
      <alignment horizontal="center" vertical="center" wrapText="1"/>
    </xf>
    <xf numFmtId="0" fontId="50" fillId="39" borderId="71" xfId="0" applyFont="1" applyFill="1" applyBorder="1" applyAlignment="1">
      <alignment horizontal="center" vertical="center" wrapText="1"/>
    </xf>
    <xf numFmtId="0" fontId="50" fillId="39" borderId="156" xfId="0" applyFont="1" applyFill="1" applyBorder="1" applyAlignment="1">
      <alignment horizontal="center" vertical="center" wrapText="1"/>
    </xf>
    <xf numFmtId="0" fontId="50" fillId="39" borderId="77" xfId="0" applyFont="1" applyFill="1" applyBorder="1" applyAlignment="1">
      <alignment horizontal="center" vertical="center" wrapText="1"/>
    </xf>
    <xf numFmtId="0" fontId="122" fillId="39" borderId="137" xfId="0" applyFont="1" applyFill="1" applyBorder="1" applyAlignment="1">
      <alignment horizontal="center" vertical="center" wrapText="1"/>
    </xf>
    <xf numFmtId="0" fontId="50" fillId="39" borderId="166" xfId="0" applyFont="1" applyFill="1" applyBorder="1" applyAlignment="1">
      <alignment horizontal="center" vertical="center" wrapText="1"/>
    </xf>
    <xf numFmtId="0" fontId="137" fillId="0" borderId="170" xfId="0" applyFont="1" applyBorder="1" applyAlignment="1">
      <alignment horizontal="center" vertical="center" wrapText="1"/>
    </xf>
    <xf numFmtId="0" fontId="122" fillId="39" borderId="54" xfId="0" applyFont="1" applyFill="1" applyBorder="1" applyAlignment="1">
      <alignment horizontal="center" vertical="center" wrapText="1"/>
    </xf>
    <xf numFmtId="0" fontId="122" fillId="39" borderId="71" xfId="0" applyFont="1" applyFill="1" applyBorder="1" applyAlignment="1">
      <alignment horizontal="center" vertical="center" wrapText="1"/>
    </xf>
    <xf numFmtId="0" fontId="122" fillId="39" borderId="163" xfId="0" applyFont="1" applyFill="1" applyBorder="1" applyAlignment="1">
      <alignment horizontal="center" vertical="center" wrapText="1"/>
    </xf>
    <xf numFmtId="0" fontId="122" fillId="39" borderId="166" xfId="0" applyFont="1" applyFill="1" applyBorder="1" applyAlignment="1">
      <alignment horizontal="center" vertical="center" wrapText="1"/>
    </xf>
    <xf numFmtId="0" fontId="122" fillId="39" borderId="65" xfId="0" applyFont="1" applyFill="1" applyBorder="1" applyAlignment="1">
      <alignment horizontal="center" vertical="center" wrapText="1"/>
    </xf>
    <xf numFmtId="0" fontId="122" fillId="39" borderId="170" xfId="0" applyFont="1" applyFill="1" applyBorder="1" applyAlignment="1">
      <alignment horizontal="center" vertical="center" wrapText="1"/>
    </xf>
    <xf numFmtId="0" fontId="122" fillId="39" borderId="154" xfId="0" applyFont="1" applyFill="1" applyBorder="1" applyAlignment="1">
      <alignment horizontal="center" vertical="center" wrapText="1"/>
    </xf>
    <xf numFmtId="0" fontId="162" fillId="0" borderId="0" xfId="0" applyFont="1" applyBorder="1" applyAlignment="1">
      <alignment horizontal="center" vertical="center" wrapText="1"/>
    </xf>
    <xf numFmtId="0" fontId="122" fillId="39" borderId="74" xfId="0" applyFont="1" applyFill="1" applyBorder="1" applyAlignment="1">
      <alignment horizontal="center" vertical="center" wrapText="1"/>
    </xf>
    <xf numFmtId="0" fontId="179" fillId="39" borderId="73" xfId="0" applyFont="1" applyFill="1" applyBorder="1" applyAlignment="1">
      <alignment horizontal="center" vertical="center" wrapText="1"/>
    </xf>
    <xf numFmtId="0" fontId="178" fillId="3" borderId="0" xfId="2" applyFont="1" applyFill="1" applyAlignment="1">
      <alignment vertical="center" wrapText="1"/>
    </xf>
    <xf numFmtId="0" fontId="6" fillId="0" borderId="0" xfId="2" applyFont="1" applyAlignment="1">
      <alignment vertical="center" wrapText="1"/>
    </xf>
    <xf numFmtId="0" fontId="106" fillId="0" borderId="0" xfId="2" applyFont="1" applyAlignment="1">
      <alignment horizontal="center" vertical="center" wrapText="1"/>
    </xf>
    <xf numFmtId="0" fontId="148" fillId="2" borderId="0" xfId="5" applyFont="1" applyFill="1" applyAlignment="1">
      <alignment vertical="center"/>
    </xf>
    <xf numFmtId="0" fontId="122" fillId="39" borderId="58" xfId="2" applyFont="1" applyFill="1" applyBorder="1" applyAlignment="1">
      <alignment horizontal="center" vertical="center" wrapText="1"/>
    </xf>
    <xf numFmtId="0" fontId="179" fillId="39" borderId="58" xfId="2" applyFont="1" applyFill="1" applyBorder="1" applyAlignment="1">
      <alignment horizontal="center" vertical="center" wrapText="1"/>
    </xf>
    <xf numFmtId="0" fontId="122" fillId="39" borderId="79" xfId="2" applyFont="1" applyFill="1" applyBorder="1" applyAlignment="1">
      <alignment horizontal="center" vertical="center" wrapText="1"/>
    </xf>
    <xf numFmtId="0" fontId="50" fillId="39" borderId="155" xfId="2" applyFont="1" applyFill="1" applyBorder="1" applyAlignment="1">
      <alignment horizontal="center" vertical="center" wrapText="1"/>
    </xf>
    <xf numFmtId="0" fontId="122" fillId="39" borderId="78" xfId="2" applyFont="1" applyFill="1" applyBorder="1" applyAlignment="1">
      <alignment horizontal="center" vertical="center" wrapText="1"/>
    </xf>
    <xf numFmtId="0" fontId="179" fillId="39" borderId="79" xfId="2" applyFont="1" applyFill="1" applyBorder="1" applyAlignment="1">
      <alignment horizontal="center" vertical="center" wrapText="1"/>
    </xf>
    <xf numFmtId="0" fontId="161" fillId="0" borderId="64" xfId="2" applyFont="1" applyBorder="1" applyAlignment="1">
      <alignment vertical="center" wrapText="1"/>
    </xf>
    <xf numFmtId="0" fontId="161" fillId="0" borderId="65" xfId="2" applyFont="1" applyBorder="1" applyAlignment="1">
      <alignment vertical="center" wrapText="1"/>
    </xf>
    <xf numFmtId="0" fontId="149" fillId="0" borderId="54" xfId="2" applyFont="1" applyBorder="1" applyAlignment="1">
      <alignment horizontal="left" vertical="center" wrapText="1"/>
    </xf>
    <xf numFmtId="3" fontId="138" fillId="0" borderId="57" xfId="2" applyNumberFormat="1" applyFont="1" applyBorder="1" applyAlignment="1" applyProtection="1">
      <alignment horizontal="center" vertical="center" wrapText="1"/>
      <protection locked="0"/>
    </xf>
    <xf numFmtId="0" fontId="122" fillId="39" borderId="125" xfId="2" applyFont="1" applyFill="1" applyBorder="1" applyAlignment="1">
      <alignment horizontal="center" vertical="center" wrapText="1"/>
    </xf>
    <xf numFmtId="0" fontId="135" fillId="0" borderId="0" xfId="2" applyFont="1" applyAlignment="1">
      <alignment horizontal="center" vertical="center" wrapText="1"/>
    </xf>
    <xf numFmtId="10" fontId="143" fillId="0" borderId="0" xfId="2" applyNumberFormat="1" applyFont="1" applyAlignment="1">
      <alignment vertical="center" wrapText="1"/>
    </xf>
    <xf numFmtId="3" fontId="161" fillId="0" borderId="64" xfId="2" applyNumberFormat="1" applyFont="1" applyBorder="1" applyAlignment="1">
      <alignment vertical="center" wrapText="1"/>
    </xf>
    <xf numFmtId="0" fontId="161" fillId="0" borderId="56" xfId="2" applyFont="1" applyBorder="1" applyAlignment="1">
      <alignment vertical="center" wrapText="1"/>
    </xf>
    <xf numFmtId="0" fontId="65" fillId="0" borderId="0" xfId="2" applyFont="1" applyAlignment="1">
      <alignment horizontal="left" vertical="center"/>
    </xf>
    <xf numFmtId="3" fontId="138" fillId="3" borderId="53" xfId="2" applyNumberFormat="1" applyFont="1" applyFill="1" applyBorder="1" applyAlignment="1" applyProtection="1">
      <alignment horizontal="center" vertical="center"/>
      <protection locked="0"/>
    </xf>
    <xf numFmtId="3" fontId="138" fillId="3" borderId="63" xfId="2" applyNumberFormat="1" applyFont="1" applyFill="1" applyBorder="1" applyAlignment="1" applyProtection="1">
      <alignment horizontal="center" vertical="center"/>
      <protection locked="0"/>
    </xf>
    <xf numFmtId="3" fontId="138" fillId="0" borderId="63" xfId="2" applyNumberFormat="1" applyFont="1" applyBorder="1" applyAlignment="1" applyProtection="1">
      <alignment horizontal="center" vertical="center" wrapText="1"/>
      <protection locked="0"/>
    </xf>
    <xf numFmtId="3" fontId="138" fillId="3" borderId="63" xfId="2" applyNumberFormat="1" applyFont="1" applyFill="1" applyBorder="1" applyAlignment="1" applyProtection="1">
      <alignment horizontal="center" vertical="center" wrapText="1"/>
      <protection locked="0"/>
    </xf>
    <xf numFmtId="3" fontId="138" fillId="3" borderId="54" xfId="2" applyNumberFormat="1" applyFont="1" applyFill="1" applyBorder="1" applyAlignment="1" applyProtection="1">
      <alignment horizontal="center" vertical="center" wrapText="1"/>
      <protection locked="0"/>
    </xf>
    <xf numFmtId="4" fontId="150" fillId="0" borderId="58" xfId="2" applyNumberFormat="1" applyFont="1" applyBorder="1" applyAlignment="1">
      <alignment horizontal="center" vertical="center" wrapText="1"/>
    </xf>
    <xf numFmtId="0" fontId="162" fillId="0" borderId="65" xfId="2" applyFont="1" applyBorder="1" applyAlignment="1">
      <alignment vertical="center" wrapText="1"/>
    </xf>
    <xf numFmtId="0" fontId="50" fillId="39" borderId="69" xfId="2" applyFont="1" applyFill="1" applyBorder="1" applyAlignment="1">
      <alignment horizontal="center" vertical="center" wrapText="1"/>
    </xf>
    <xf numFmtId="0" fontId="122" fillId="39" borderId="57" xfId="2" applyFont="1" applyFill="1" applyBorder="1" applyAlignment="1">
      <alignment horizontal="center" vertical="center" wrapText="1"/>
    </xf>
    <xf numFmtId="0" fontId="122" fillId="39" borderId="155" xfId="2" applyFont="1" applyFill="1" applyBorder="1" applyAlignment="1">
      <alignment horizontal="center" vertical="center" wrapText="1"/>
    </xf>
    <xf numFmtId="0" fontId="122" fillId="39" borderId="166" xfId="2" applyFont="1" applyFill="1" applyBorder="1" applyAlignment="1">
      <alignment horizontal="center" vertical="center" wrapText="1"/>
    </xf>
    <xf numFmtId="0" fontId="122" fillId="39" borderId="163" xfId="2" applyFont="1" applyFill="1" applyBorder="1" applyAlignment="1">
      <alignment horizontal="center" vertical="center" wrapText="1"/>
    </xf>
    <xf numFmtId="10" fontId="149" fillId="0" borderId="12" xfId="7" applyNumberFormat="1" applyFont="1" applyBorder="1" applyAlignment="1">
      <alignment vertical="center" wrapText="1"/>
    </xf>
    <xf numFmtId="10" fontId="149" fillId="0" borderId="61" xfId="7" applyNumberFormat="1" applyFont="1" applyBorder="1" applyAlignment="1">
      <alignment vertical="center" wrapText="1"/>
    </xf>
    <xf numFmtId="0" fontId="65" fillId="0" borderId="0" xfId="0" applyFont="1" applyBorder="1" applyAlignment="1">
      <alignment horizontal="left" vertical="center"/>
    </xf>
    <xf numFmtId="10" fontId="49" fillId="0" borderId="0" xfId="7" applyNumberFormat="1" applyFont="1" applyBorder="1" applyAlignment="1">
      <alignment vertical="center" wrapText="1"/>
    </xf>
    <xf numFmtId="3" fontId="49" fillId="0" borderId="0" xfId="7" applyNumberFormat="1" applyFont="1" applyBorder="1" applyAlignment="1" applyProtection="1">
      <alignment horizontal="center" vertical="center"/>
      <protection locked="0"/>
    </xf>
    <xf numFmtId="10" fontId="49" fillId="0" borderId="0" xfId="6" applyNumberFormat="1" applyFont="1" applyBorder="1" applyAlignment="1">
      <alignment vertical="center" wrapText="1"/>
    </xf>
    <xf numFmtId="9" fontId="49" fillId="0" borderId="0" xfId="8" applyFont="1" applyBorder="1" applyAlignment="1">
      <alignment vertical="center" wrapText="1"/>
    </xf>
    <xf numFmtId="10" fontId="50" fillId="0" borderId="0" xfId="7" applyNumberFormat="1" applyFont="1" applyBorder="1" applyAlignment="1">
      <alignment vertical="center" wrapText="1"/>
    </xf>
    <xf numFmtId="2" fontId="50" fillId="0" borderId="0" xfId="0" applyNumberFormat="1" applyFont="1" applyBorder="1" applyAlignment="1">
      <alignment vertical="center" wrapText="1"/>
    </xf>
    <xf numFmtId="2" fontId="50" fillId="0" borderId="0" xfId="0" applyNumberFormat="1" applyFont="1" applyBorder="1" applyAlignment="1">
      <alignment horizontal="left" vertical="center" wrapText="1"/>
    </xf>
    <xf numFmtId="2" fontId="50" fillId="0" borderId="0" xfId="0" applyNumberFormat="1" applyFont="1" applyAlignment="1">
      <alignment horizontal="left" vertical="center" wrapText="1"/>
    </xf>
    <xf numFmtId="2" fontId="49" fillId="0" borderId="0" xfId="0" applyNumberFormat="1" applyFont="1" applyAlignment="1">
      <alignment horizontal="left" vertical="center" wrapText="1"/>
    </xf>
    <xf numFmtId="0" fontId="65" fillId="0" borderId="0" xfId="0" applyFont="1" applyAlignment="1">
      <alignment horizontal="left" vertical="center" wrapText="1"/>
    </xf>
    <xf numFmtId="3" fontId="65" fillId="0" borderId="0" xfId="0" applyNumberFormat="1" applyFont="1" applyAlignment="1">
      <alignment horizontal="left" vertical="center" wrapText="1"/>
    </xf>
    <xf numFmtId="0" fontId="65" fillId="0" borderId="0" xfId="0" applyFont="1" applyBorder="1" applyAlignment="1">
      <alignment vertical="center" wrapText="1"/>
    </xf>
    <xf numFmtId="2" fontId="90" fillId="0" borderId="0" xfId="0" applyNumberFormat="1" applyFont="1" applyAlignment="1">
      <alignment horizontal="left" vertical="center" wrapText="1"/>
    </xf>
    <xf numFmtId="3" fontId="161" fillId="4" borderId="0" xfId="3" applyNumberFormat="1" applyFont="1" applyFill="1" applyAlignment="1">
      <alignment horizontal="center" vertical="center" wrapText="1"/>
    </xf>
    <xf numFmtId="0" fontId="161" fillId="4" borderId="0" xfId="2" applyFont="1" applyFill="1" applyAlignment="1">
      <alignment vertical="center" wrapText="1"/>
    </xf>
    <xf numFmtId="0" fontId="161" fillId="4" borderId="0" xfId="2" applyFont="1" applyFill="1" applyAlignment="1">
      <alignment horizontal="center" vertical="center" wrapText="1"/>
    </xf>
    <xf numFmtId="3" fontId="185" fillId="4" borderId="0" xfId="3" applyNumberFormat="1" applyFont="1" applyFill="1" applyAlignment="1">
      <alignment horizontal="center" vertical="center" wrapText="1"/>
    </xf>
    <xf numFmtId="0" fontId="186" fillId="0" borderId="0" xfId="2" applyFont="1" applyAlignment="1">
      <alignment vertical="center"/>
    </xf>
    <xf numFmtId="0" fontId="187" fillId="2" borderId="0" xfId="5" applyFont="1" applyFill="1" applyAlignment="1">
      <alignment vertical="center"/>
    </xf>
    <xf numFmtId="0" fontId="90" fillId="4" borderId="53" xfId="3" applyFont="1" applyFill="1" applyBorder="1" applyAlignment="1">
      <alignment horizontal="left" vertical="center" indent="1"/>
    </xf>
    <xf numFmtId="3" fontId="65" fillId="4" borderId="55" xfId="2" applyNumberFormat="1" applyFont="1" applyFill="1" applyBorder="1" applyAlignment="1" applyProtection="1">
      <alignment horizontal="center" vertical="center"/>
      <protection locked="0"/>
    </xf>
    <xf numFmtId="4" fontId="156" fillId="4" borderId="56" xfId="2" applyNumberFormat="1" applyFont="1" applyFill="1" applyBorder="1" applyAlignment="1">
      <alignment horizontal="center" vertical="center"/>
    </xf>
    <xf numFmtId="3" fontId="65" fillId="4" borderId="53" xfId="2" applyNumberFormat="1" applyFont="1" applyFill="1" applyBorder="1" applyAlignment="1" applyProtection="1">
      <alignment horizontal="center" vertical="center"/>
      <protection locked="0"/>
    </xf>
    <xf numFmtId="3" fontId="65" fillId="4" borderId="0" xfId="2" applyNumberFormat="1" applyFont="1" applyFill="1" applyAlignment="1" applyProtection="1">
      <alignment horizontal="center" vertical="center"/>
      <protection locked="0"/>
    </xf>
    <xf numFmtId="0" fontId="90" fillId="4" borderId="63" xfId="3" applyFont="1" applyFill="1" applyBorder="1" applyAlignment="1">
      <alignment horizontal="left" vertical="center" indent="1"/>
    </xf>
    <xf numFmtId="3" fontId="65" fillId="4" borderId="59" xfId="2" applyNumberFormat="1" applyFont="1" applyFill="1" applyBorder="1" applyAlignment="1" applyProtection="1">
      <alignment horizontal="center" vertical="center"/>
      <protection locked="0"/>
    </xf>
    <xf numFmtId="4" fontId="156" fillId="4" borderId="60" xfId="2" applyNumberFormat="1" applyFont="1" applyFill="1" applyBorder="1" applyAlignment="1">
      <alignment horizontal="center" vertical="center"/>
    </xf>
    <xf numFmtId="3" fontId="65" fillId="4" borderId="63" xfId="2" applyNumberFormat="1" applyFont="1" applyFill="1" applyBorder="1" applyAlignment="1" applyProtection="1">
      <alignment horizontal="center" vertical="center"/>
      <protection locked="0"/>
    </xf>
    <xf numFmtId="3" fontId="146" fillId="0" borderId="0" xfId="2" applyNumberFormat="1" applyFont="1"/>
    <xf numFmtId="3" fontId="122" fillId="39" borderId="79" xfId="3" applyNumberFormat="1" applyFont="1" applyFill="1" applyBorder="1" applyAlignment="1">
      <alignment horizontal="center" vertical="center" wrapText="1"/>
    </xf>
    <xf numFmtId="3" fontId="122" fillId="39" borderId="77" xfId="3" applyNumberFormat="1" applyFont="1" applyFill="1" applyBorder="1" applyAlignment="1">
      <alignment horizontal="center" vertical="center" wrapText="1"/>
    </xf>
    <xf numFmtId="3" fontId="122" fillId="39" borderId="78" xfId="3" applyNumberFormat="1" applyFont="1" applyFill="1" applyBorder="1" applyAlignment="1">
      <alignment horizontal="center" vertical="center" wrapText="1"/>
    </xf>
    <xf numFmtId="3" fontId="162" fillId="4" borderId="0" xfId="3" applyNumberFormat="1" applyFont="1" applyFill="1" applyAlignment="1">
      <alignment horizontal="center" vertical="center" wrapText="1"/>
    </xf>
    <xf numFmtId="3" fontId="122" fillId="39" borderId="58" xfId="3" applyNumberFormat="1" applyFont="1" applyFill="1" applyBorder="1" applyAlignment="1">
      <alignment horizontal="center" vertical="center" wrapText="1"/>
    </xf>
    <xf numFmtId="3" fontId="122" fillId="39" borderId="167" xfId="3" applyNumberFormat="1" applyFont="1" applyFill="1" applyBorder="1" applyAlignment="1">
      <alignment horizontal="center" vertical="center" wrapText="1"/>
    </xf>
    <xf numFmtId="3" fontId="122" fillId="39" borderId="179" xfId="3" applyNumberFormat="1" applyFont="1" applyFill="1" applyBorder="1" applyAlignment="1">
      <alignment horizontal="center" vertical="center" wrapText="1"/>
    </xf>
    <xf numFmtId="3" fontId="122" fillId="39" borderId="154" xfId="3" applyNumberFormat="1" applyFont="1" applyFill="1" applyBorder="1" applyAlignment="1">
      <alignment horizontal="center" vertical="center" wrapText="1"/>
    </xf>
    <xf numFmtId="3" fontId="122" fillId="39" borderId="155" xfId="3" applyNumberFormat="1" applyFont="1" applyFill="1" applyBorder="1" applyAlignment="1">
      <alignment horizontal="center" vertical="center" wrapText="1"/>
    </xf>
    <xf numFmtId="3" fontId="122" fillId="39" borderId="163" xfId="3" applyNumberFormat="1" applyFont="1" applyFill="1" applyBorder="1" applyAlignment="1">
      <alignment horizontal="center" vertical="center" wrapText="1"/>
    </xf>
    <xf numFmtId="3" fontId="65" fillId="4" borderId="181" xfId="2" applyNumberFormat="1" applyFont="1" applyFill="1" applyBorder="1" applyAlignment="1" applyProtection="1">
      <alignment horizontal="center" vertical="center"/>
      <protection locked="0"/>
    </xf>
    <xf numFmtId="2" fontId="147" fillId="0" borderId="117" xfId="2" applyNumberFormat="1" applyFont="1" applyBorder="1" applyAlignment="1">
      <alignment horizontal="left" vertical="center" wrapText="1"/>
    </xf>
    <xf numFmtId="3" fontId="65" fillId="4" borderId="183" xfId="2" applyNumberFormat="1" applyFont="1" applyFill="1" applyBorder="1" applyAlignment="1" applyProtection="1">
      <alignment horizontal="center" vertical="center"/>
      <protection locked="0"/>
    </xf>
    <xf numFmtId="4" fontId="156" fillId="4" borderId="184" xfId="2" applyNumberFormat="1" applyFont="1" applyFill="1" applyBorder="1" applyAlignment="1">
      <alignment horizontal="center" vertical="center"/>
    </xf>
    <xf numFmtId="0" fontId="136" fillId="0" borderId="117" xfId="2" applyFont="1" applyBorder="1" applyAlignment="1">
      <alignment vertical="center" wrapText="1"/>
    </xf>
    <xf numFmtId="0" fontId="136" fillId="0" borderId="86" xfId="2" applyFont="1" applyBorder="1" applyAlignment="1">
      <alignment vertical="center" wrapText="1"/>
    </xf>
    <xf numFmtId="0" fontId="90" fillId="4" borderId="183" xfId="3" applyFont="1" applyFill="1" applyBorder="1" applyAlignment="1">
      <alignment horizontal="left" vertical="center" indent="1"/>
    </xf>
    <xf numFmtId="0" fontId="90" fillId="4" borderId="54" xfId="3" applyFont="1" applyFill="1" applyBorder="1" applyAlignment="1">
      <alignment horizontal="left" vertical="center" indent="1"/>
    </xf>
    <xf numFmtId="3" fontId="65" fillId="4" borderId="57" xfId="2" applyNumberFormat="1" applyFont="1" applyFill="1" applyBorder="1" applyAlignment="1" applyProtection="1">
      <alignment horizontal="center" vertical="center"/>
      <protection locked="0"/>
    </xf>
    <xf numFmtId="4" fontId="156" fillId="4" borderId="58" xfId="2" applyNumberFormat="1" applyFont="1" applyFill="1" applyBorder="1" applyAlignment="1">
      <alignment horizontal="center" vertical="center"/>
    </xf>
    <xf numFmtId="3" fontId="122" fillId="39" borderId="166" xfId="3" applyNumberFormat="1" applyFont="1" applyFill="1" applyBorder="1" applyAlignment="1">
      <alignment horizontal="center" vertical="center" wrapText="1"/>
    </xf>
    <xf numFmtId="0" fontId="162" fillId="4" borderId="0" xfId="2" applyFont="1" applyFill="1" applyAlignment="1">
      <alignment horizontal="center" vertical="center" wrapText="1"/>
    </xf>
    <xf numFmtId="3" fontId="179" fillId="39" borderId="154" xfId="3" applyNumberFormat="1" applyFont="1" applyFill="1" applyBorder="1" applyAlignment="1">
      <alignment horizontal="center" vertical="center" wrapText="1"/>
    </xf>
    <xf numFmtId="3" fontId="122" fillId="39" borderId="160" xfId="3" applyNumberFormat="1" applyFont="1" applyFill="1" applyBorder="1" applyAlignment="1">
      <alignment horizontal="center" vertical="center" wrapText="1"/>
    </xf>
    <xf numFmtId="0" fontId="65" fillId="0" borderId="0" xfId="16" applyFont="1" applyAlignment="1">
      <alignment vertical="center"/>
    </xf>
    <xf numFmtId="0" fontId="136" fillId="0" borderId="0" xfId="16" applyFont="1" applyBorder="1" applyAlignment="1">
      <alignment vertical="center" wrapText="1"/>
    </xf>
    <xf numFmtId="0" fontId="138" fillId="0" borderId="0" xfId="16" applyFont="1" applyAlignment="1">
      <alignment vertical="center" wrapText="1"/>
    </xf>
    <xf numFmtId="0" fontId="164" fillId="0" borderId="0" xfId="16" applyFont="1" applyAlignment="1">
      <alignment vertical="center" wrapText="1"/>
    </xf>
    <xf numFmtId="0" fontId="49" fillId="0" borderId="0" xfId="16" applyFont="1" applyAlignment="1">
      <alignment vertical="center"/>
    </xf>
    <xf numFmtId="0" fontId="139" fillId="0" borderId="0" xfId="16" applyFont="1" applyAlignment="1">
      <alignment horizontal="left" vertical="center"/>
    </xf>
    <xf numFmtId="0" fontId="147" fillId="0" borderId="0" xfId="16" applyFont="1"/>
    <xf numFmtId="0" fontId="148" fillId="0" borderId="0" xfId="16" applyFont="1" applyAlignment="1">
      <alignment horizontal="left" vertical="center"/>
    </xf>
    <xf numFmtId="0" fontId="165" fillId="0" borderId="0" xfId="16" applyFont="1" applyAlignment="1">
      <alignment horizontal="left" vertical="center"/>
    </xf>
    <xf numFmtId="0" fontId="49" fillId="0" borderId="0" xfId="16" applyFont="1" applyAlignment="1">
      <alignment horizontal="left" vertical="center"/>
    </xf>
    <xf numFmtId="0" fontId="49" fillId="0" borderId="0" xfId="16" applyFont="1" applyAlignment="1">
      <alignment horizontal="center" vertical="center"/>
    </xf>
    <xf numFmtId="0" fontId="165" fillId="4" borderId="0" xfId="16" applyFont="1" applyFill="1" applyBorder="1" applyAlignment="1">
      <alignment horizontal="left" vertical="center"/>
    </xf>
    <xf numFmtId="0" fontId="133" fillId="0" borderId="0" xfId="16" applyFont="1" applyAlignment="1">
      <alignment vertical="center" wrapText="1"/>
    </xf>
    <xf numFmtId="0" fontId="133" fillId="0" borderId="0" xfId="16" applyFont="1" applyAlignment="1">
      <alignment vertical="center"/>
    </xf>
    <xf numFmtId="0" fontId="90" fillId="4" borderId="53" xfId="16" applyFont="1" applyFill="1" applyBorder="1" applyAlignment="1">
      <alignment horizontal="left" vertical="center" indent="1"/>
    </xf>
    <xf numFmtId="3" fontId="65" fillId="4" borderId="55" xfId="0" applyNumberFormat="1" applyFont="1" applyFill="1" applyBorder="1" applyAlignment="1" applyProtection="1">
      <alignment horizontal="center" vertical="center"/>
      <protection locked="0"/>
    </xf>
    <xf numFmtId="4" fontId="156" fillId="4" borderId="56" xfId="0" applyNumberFormat="1" applyFont="1" applyFill="1" applyBorder="1" applyAlignment="1">
      <alignment horizontal="center" vertical="center"/>
    </xf>
    <xf numFmtId="3" fontId="136" fillId="0" borderId="0" xfId="16" applyNumberFormat="1" applyFont="1" applyBorder="1" applyAlignment="1">
      <alignment vertical="center"/>
    </xf>
    <xf numFmtId="0" fontId="90" fillId="4" borderId="63" xfId="16" applyFont="1" applyFill="1" applyBorder="1" applyAlignment="1">
      <alignment horizontal="left" vertical="center" indent="1"/>
    </xf>
    <xf numFmtId="3" fontId="65" fillId="4" borderId="59" xfId="0" applyNumberFormat="1" applyFont="1" applyFill="1" applyBorder="1" applyAlignment="1" applyProtection="1">
      <alignment horizontal="center" vertical="center"/>
      <protection locked="0"/>
    </xf>
    <xf numFmtId="4" fontId="156" fillId="4" borderId="60" xfId="0" applyNumberFormat="1" applyFont="1" applyFill="1" applyBorder="1" applyAlignment="1">
      <alignment horizontal="center" vertical="center"/>
    </xf>
    <xf numFmtId="0" fontId="90" fillId="4" borderId="54" xfId="16" applyFont="1" applyFill="1" applyBorder="1" applyAlignment="1">
      <alignment horizontal="left" vertical="center" indent="1"/>
    </xf>
    <xf numFmtId="3" fontId="65" fillId="4" borderId="57" xfId="0" applyNumberFormat="1" applyFont="1" applyFill="1" applyBorder="1" applyAlignment="1" applyProtection="1">
      <alignment horizontal="center" vertical="center"/>
      <protection locked="0"/>
    </xf>
    <xf numFmtId="4" fontId="156" fillId="4" borderId="58" xfId="0" applyNumberFormat="1" applyFont="1" applyFill="1" applyBorder="1" applyAlignment="1">
      <alignment horizontal="center" vertical="center"/>
    </xf>
    <xf numFmtId="3" fontId="133" fillId="0" borderId="0" xfId="16" applyNumberFormat="1" applyFont="1" applyBorder="1" applyAlignment="1">
      <alignment horizontal="center" vertical="center" wrapText="1"/>
    </xf>
    <xf numFmtId="4" fontId="133" fillId="0" borderId="0" xfId="16" applyNumberFormat="1" applyFont="1" applyBorder="1" applyAlignment="1">
      <alignment horizontal="center" vertical="center" wrapText="1"/>
    </xf>
    <xf numFmtId="2" fontId="148" fillId="0" borderId="0" xfId="16" applyNumberFormat="1" applyFont="1" applyAlignment="1">
      <alignment vertical="center" wrapText="1"/>
    </xf>
    <xf numFmtId="0" fontId="148" fillId="0" borderId="0" xfId="16" applyFont="1" applyBorder="1" applyAlignment="1">
      <alignment vertical="center" wrapText="1"/>
    </xf>
    <xf numFmtId="0" fontId="139" fillId="0" borderId="0" xfId="16" applyFont="1" applyAlignment="1">
      <alignment vertical="center" wrapText="1"/>
    </xf>
    <xf numFmtId="3" fontId="50" fillId="39" borderId="154" xfId="16" applyNumberFormat="1" applyFont="1" applyFill="1" applyBorder="1" applyAlignment="1">
      <alignment horizontal="center" vertical="center" wrapText="1"/>
    </xf>
    <xf numFmtId="3" fontId="50" fillId="39" borderId="166" xfId="16" applyNumberFormat="1" applyFont="1" applyFill="1" applyBorder="1" applyAlignment="1">
      <alignment horizontal="center" vertical="center" wrapText="1"/>
    </xf>
    <xf numFmtId="3" fontId="50" fillId="39" borderId="155" xfId="16" applyNumberFormat="1" applyFont="1" applyFill="1" applyBorder="1" applyAlignment="1">
      <alignment horizontal="center" vertical="center" wrapText="1"/>
    </xf>
    <xf numFmtId="3" fontId="50" fillId="39" borderId="71" xfId="16" applyNumberFormat="1" applyFont="1" applyFill="1" applyBorder="1" applyAlignment="1">
      <alignment horizontal="center" vertical="center" wrapText="1"/>
    </xf>
    <xf numFmtId="0" fontId="65" fillId="4" borderId="0" xfId="16" applyFont="1" applyFill="1" applyAlignment="1">
      <alignment vertical="center"/>
    </xf>
    <xf numFmtId="0" fontId="5" fillId="0" borderId="0" xfId="16" applyFont="1" applyBorder="1"/>
    <xf numFmtId="0" fontId="5" fillId="4" borderId="0" xfId="16" applyFont="1" applyFill="1" applyBorder="1"/>
    <xf numFmtId="0" fontId="137" fillId="4" borderId="0" xfId="16" applyFont="1" applyFill="1" applyAlignment="1">
      <alignment horizontal="right" vertical="center"/>
    </xf>
    <xf numFmtId="0" fontId="139" fillId="4" borderId="0" xfId="16" applyFont="1" applyFill="1" applyAlignment="1">
      <alignment horizontal="left" vertical="center"/>
    </xf>
    <xf numFmtId="0" fontId="147" fillId="4" borderId="0" xfId="16" applyFont="1" applyFill="1" applyAlignment="1">
      <alignment horizontal="center"/>
    </xf>
    <xf numFmtId="3" fontId="139" fillId="4" borderId="0" xfId="16" applyNumberFormat="1" applyFont="1" applyFill="1" applyAlignment="1">
      <alignment horizontal="left" vertical="center"/>
    </xf>
    <xf numFmtId="0" fontId="5" fillId="4" borderId="0" xfId="16" applyFont="1" applyFill="1" applyAlignment="1">
      <alignment horizontal="left" vertical="center"/>
    </xf>
    <xf numFmtId="0" fontId="148" fillId="4" borderId="0" xfId="16" applyFont="1" applyFill="1" applyAlignment="1">
      <alignment horizontal="left" vertical="center"/>
    </xf>
    <xf numFmtId="0" fontId="133" fillId="4" borderId="0" xfId="16" applyFont="1" applyFill="1" applyAlignment="1">
      <alignment vertical="center"/>
    </xf>
    <xf numFmtId="0" fontId="106" fillId="4" borderId="0" xfId="16" applyFont="1" applyFill="1" applyAlignment="1">
      <alignment vertical="center"/>
    </xf>
    <xf numFmtId="0" fontId="49" fillId="4" borderId="0" xfId="16" applyFont="1" applyFill="1" applyAlignment="1">
      <alignment horizontal="left" vertical="center"/>
    </xf>
    <xf numFmtId="0" fontId="133" fillId="4" borderId="0" xfId="16" applyFont="1" applyFill="1" applyAlignment="1">
      <alignment vertical="center" wrapText="1"/>
    </xf>
    <xf numFmtId="0" fontId="49" fillId="0" borderId="0" xfId="5" applyFont="1" applyAlignment="1">
      <alignment vertical="center"/>
    </xf>
    <xf numFmtId="3" fontId="65" fillId="0" borderId="0" xfId="16" applyNumberFormat="1" applyFont="1" applyBorder="1" applyAlignment="1">
      <alignment horizontal="center" vertical="center"/>
    </xf>
    <xf numFmtId="167" fontId="65" fillId="0" borderId="0" xfId="16" applyNumberFormat="1" applyFont="1" applyBorder="1" applyAlignment="1">
      <alignment horizontal="center" vertical="center"/>
    </xf>
    <xf numFmtId="4" fontId="65" fillId="0" borderId="0" xfId="16" applyNumberFormat="1" applyFont="1" applyBorder="1" applyAlignment="1">
      <alignment horizontal="center" vertical="center"/>
    </xf>
    <xf numFmtId="0" fontId="65" fillId="0" borderId="0" xfId="16" applyFont="1" applyBorder="1" applyAlignment="1">
      <alignment horizontal="center" vertical="center" wrapText="1"/>
    </xf>
    <xf numFmtId="0" fontId="65" fillId="4" borderId="0" xfId="16" applyFont="1" applyFill="1" applyBorder="1" applyAlignment="1">
      <alignment horizontal="center" vertical="center" wrapText="1"/>
    </xf>
    <xf numFmtId="3" fontId="65" fillId="4" borderId="0" xfId="16" applyNumberFormat="1" applyFont="1" applyFill="1" applyBorder="1" applyAlignment="1">
      <alignment horizontal="center" vertical="center"/>
    </xf>
    <xf numFmtId="4" fontId="65" fillId="4" borderId="0" xfId="16" applyNumberFormat="1" applyFont="1" applyFill="1" applyBorder="1" applyAlignment="1">
      <alignment horizontal="center" vertical="center"/>
    </xf>
    <xf numFmtId="0" fontId="65" fillId="0" borderId="0" xfId="16" applyFont="1"/>
    <xf numFmtId="0" fontId="188" fillId="0" borderId="0" xfId="0" applyFont="1" applyAlignment="1">
      <alignment horizontal="left" vertical="center"/>
    </xf>
    <xf numFmtId="0" fontId="185" fillId="0" borderId="0" xfId="0" applyFont="1" applyAlignment="1">
      <alignment vertical="center"/>
    </xf>
    <xf numFmtId="0" fontId="65" fillId="0" borderId="0" xfId="0" applyFont="1" applyAlignment="1">
      <alignment horizontal="left" vertical="center"/>
    </xf>
    <xf numFmtId="0" fontId="188" fillId="0" borderId="0" xfId="0" applyFont="1"/>
    <xf numFmtId="3" fontId="49" fillId="4" borderId="0" xfId="0" applyNumberFormat="1" applyFont="1" applyFill="1" applyBorder="1"/>
    <xf numFmtId="10" fontId="49" fillId="4" borderId="0" xfId="0" applyNumberFormat="1" applyFont="1" applyFill="1" applyBorder="1"/>
    <xf numFmtId="167" fontId="50" fillId="4" borderId="0" xfId="0" applyNumberFormat="1" applyFont="1" applyFill="1" applyBorder="1"/>
    <xf numFmtId="0" fontId="189" fillId="0" borderId="0" xfId="2" applyFont="1" applyAlignment="1">
      <alignment vertical="center" wrapText="1"/>
    </xf>
    <xf numFmtId="0" fontId="190" fillId="0" borderId="0" xfId="2" applyFont="1"/>
    <xf numFmtId="0" fontId="191" fillId="0" borderId="0" xfId="2" applyFont="1" applyAlignment="1">
      <alignment horizontal="center"/>
    </xf>
    <xf numFmtId="0" fontId="193" fillId="0" borderId="0" xfId="2" applyFont="1" applyAlignment="1">
      <alignment horizontal="center" vertical="center" wrapText="1"/>
    </xf>
    <xf numFmtId="3" fontId="192" fillId="4" borderId="0" xfId="3" applyNumberFormat="1" applyFont="1" applyFill="1" applyAlignment="1">
      <alignment horizontal="center" vertical="center" wrapText="1"/>
    </xf>
    <xf numFmtId="0" fontId="192" fillId="4" borderId="0" xfId="2" applyFont="1" applyFill="1" applyAlignment="1">
      <alignment vertical="center" wrapText="1"/>
    </xf>
    <xf numFmtId="0" fontId="193" fillId="0" borderId="0" xfId="2" applyFont="1" applyAlignment="1">
      <alignment vertical="center" wrapText="1"/>
    </xf>
    <xf numFmtId="3" fontId="194" fillId="4" borderId="0" xfId="3" applyNumberFormat="1" applyFont="1" applyFill="1" applyAlignment="1">
      <alignment horizontal="center" vertical="center" wrapText="1"/>
    </xf>
    <xf numFmtId="0" fontId="195" fillId="0" borderId="0" xfId="2" applyFont="1" applyAlignment="1">
      <alignment horizontal="center" vertical="center" wrapText="1"/>
    </xf>
    <xf numFmtId="0" fontId="196" fillId="4" borderId="53" xfId="3" applyFont="1" applyFill="1" applyBorder="1" applyAlignment="1">
      <alignment horizontal="left" vertical="center" indent="1"/>
    </xf>
    <xf numFmtId="166" fontId="197" fillId="4" borderId="56" xfId="2" applyNumberFormat="1" applyFont="1" applyFill="1" applyBorder="1" applyAlignment="1" applyProtection="1">
      <alignment horizontal="center" vertical="center"/>
      <protection locked="0"/>
    </xf>
    <xf numFmtId="3" fontId="142" fillId="4" borderId="0" xfId="2" applyNumberFormat="1" applyFont="1" applyFill="1" applyAlignment="1" applyProtection="1">
      <alignment horizontal="center" vertical="center"/>
      <protection locked="0"/>
    </xf>
    <xf numFmtId="166" fontId="197" fillId="4" borderId="53" xfId="2" applyNumberFormat="1" applyFont="1" applyFill="1" applyBorder="1" applyAlignment="1" applyProtection="1">
      <alignment horizontal="center" vertical="center"/>
      <protection locked="0"/>
    </xf>
    <xf numFmtId="0" fontId="195" fillId="0" borderId="0" xfId="2" applyFont="1" applyAlignment="1">
      <alignment vertical="center" wrapText="1"/>
    </xf>
    <xf numFmtId="0" fontId="196" fillId="4" borderId="63" xfId="3" applyFont="1" applyFill="1" applyBorder="1" applyAlignment="1">
      <alignment horizontal="left" vertical="center" indent="1"/>
    </xf>
    <xf numFmtId="166" fontId="197" fillId="4" borderId="60" xfId="2" applyNumberFormat="1" applyFont="1" applyFill="1" applyBorder="1" applyAlignment="1" applyProtection="1">
      <alignment horizontal="center" vertical="center"/>
      <protection locked="0"/>
    </xf>
    <xf numFmtId="166" fontId="197" fillId="4" borderId="63" xfId="2" applyNumberFormat="1" applyFont="1" applyFill="1" applyBorder="1" applyAlignment="1" applyProtection="1">
      <alignment horizontal="center" vertical="center"/>
      <protection locked="0"/>
    </xf>
    <xf numFmtId="0" fontId="196" fillId="4" borderId="54" xfId="3" applyFont="1" applyFill="1" applyBorder="1" applyAlignment="1">
      <alignment horizontal="left" vertical="center" indent="1"/>
    </xf>
    <xf numFmtId="166" fontId="197" fillId="4" borderId="58" xfId="2" applyNumberFormat="1" applyFont="1" applyFill="1" applyBorder="1" applyAlignment="1" applyProtection="1">
      <alignment horizontal="center" vertical="center"/>
      <protection locked="0"/>
    </xf>
    <xf numFmtId="166" fontId="197" fillId="4" borderId="54" xfId="2" applyNumberFormat="1" applyFont="1" applyFill="1" applyBorder="1" applyAlignment="1" applyProtection="1">
      <alignment horizontal="center" vertical="center"/>
      <protection locked="0"/>
    </xf>
    <xf numFmtId="2" fontId="191" fillId="0" borderId="0" xfId="2" applyNumberFormat="1" applyFont="1" applyAlignment="1">
      <alignment horizontal="left" vertical="center" wrapText="1"/>
    </xf>
    <xf numFmtId="3" fontId="190" fillId="0" borderId="0" xfId="2" applyNumberFormat="1" applyFont="1"/>
    <xf numFmtId="166" fontId="156" fillId="4" borderId="53" xfId="2" applyNumberFormat="1" applyFont="1" applyFill="1" applyBorder="1" applyAlignment="1" applyProtection="1">
      <alignment horizontal="center" vertical="center"/>
      <protection locked="0"/>
    </xf>
    <xf numFmtId="166" fontId="156" fillId="4" borderId="63" xfId="2" applyNumberFormat="1" applyFont="1" applyFill="1" applyBorder="1" applyAlignment="1" applyProtection="1">
      <alignment horizontal="center" vertical="center"/>
      <protection locked="0"/>
    </xf>
    <xf numFmtId="166" fontId="156" fillId="4" borderId="54" xfId="2" applyNumberFormat="1" applyFont="1" applyFill="1" applyBorder="1" applyAlignment="1" applyProtection="1">
      <alignment horizontal="center" vertical="center"/>
      <protection locked="0"/>
    </xf>
    <xf numFmtId="0" fontId="49" fillId="4" borderId="0" xfId="0" applyFont="1" applyFill="1"/>
    <xf numFmtId="0" fontId="165" fillId="4" borderId="0" xfId="0" applyFont="1" applyFill="1" applyBorder="1"/>
    <xf numFmtId="0" fontId="90" fillId="5" borderId="55" xfId="0" applyFont="1" applyFill="1" applyBorder="1"/>
    <xf numFmtId="167" fontId="65" fillId="5" borderId="64" xfId="0" applyNumberFormat="1" applyFont="1" applyFill="1" applyBorder="1" applyAlignment="1">
      <alignment horizontal="center"/>
    </xf>
    <xf numFmtId="167" fontId="65" fillId="5" borderId="56" xfId="0" applyNumberFormat="1" applyFont="1" applyFill="1" applyBorder="1" applyAlignment="1">
      <alignment horizontal="center"/>
    </xf>
    <xf numFmtId="0" fontId="188" fillId="4" borderId="0" xfId="0" applyFont="1" applyFill="1" applyBorder="1"/>
    <xf numFmtId="0" fontId="90" fillId="4" borderId="59" xfId="0" applyFont="1" applyFill="1" applyBorder="1"/>
    <xf numFmtId="167" fontId="65" fillId="4" borderId="0" xfId="0" applyNumberFormat="1" applyFont="1" applyFill="1" applyBorder="1" applyAlignment="1">
      <alignment horizontal="center"/>
    </xf>
    <xf numFmtId="167" fontId="65" fillId="4" borderId="60" xfId="0" applyNumberFormat="1" applyFont="1" applyFill="1" applyBorder="1" applyAlignment="1">
      <alignment horizontal="center"/>
    </xf>
    <xf numFmtId="0" fontId="90" fillId="5" borderId="59" xfId="0" applyFont="1" applyFill="1" applyBorder="1"/>
    <xf numFmtId="167" fontId="65" fillId="5" borderId="0" xfId="0" applyNumberFormat="1" applyFont="1" applyFill="1" applyBorder="1" applyAlignment="1">
      <alignment horizontal="center"/>
    </xf>
    <xf numFmtId="167" fontId="65" fillId="5" borderId="60" xfId="0" applyNumberFormat="1" applyFont="1" applyFill="1" applyBorder="1" applyAlignment="1">
      <alignment horizontal="center"/>
    </xf>
    <xf numFmtId="0" fontId="90" fillId="4" borderId="57" xfId="0" applyFont="1" applyFill="1" applyBorder="1"/>
    <xf numFmtId="167" fontId="65" fillId="4" borderId="65" xfId="0" applyNumberFormat="1" applyFont="1" applyFill="1" applyBorder="1" applyAlignment="1">
      <alignment horizontal="center"/>
    </xf>
    <xf numFmtId="167" fontId="65" fillId="4" borderId="58" xfId="0" applyNumberFormat="1" applyFont="1" applyFill="1" applyBorder="1" applyAlignment="1">
      <alignment horizontal="center"/>
    </xf>
    <xf numFmtId="0" fontId="50" fillId="38" borderId="0" xfId="0" applyFont="1" applyFill="1" applyBorder="1" applyAlignment="1">
      <alignment horizontal="center" vertical="center" wrapText="1"/>
    </xf>
    <xf numFmtId="0" fontId="50" fillId="38" borderId="155" xfId="0" applyFont="1" applyFill="1" applyBorder="1" applyAlignment="1">
      <alignment horizontal="center" vertical="center"/>
    </xf>
    <xf numFmtId="0" fontId="50" fillId="38" borderId="166" xfId="0" applyFont="1" applyFill="1" applyBorder="1" applyAlignment="1">
      <alignment horizontal="center" vertical="center" wrapText="1"/>
    </xf>
    <xf numFmtId="0" fontId="50" fillId="38" borderId="154" xfId="0" applyFont="1" applyFill="1" applyBorder="1" applyAlignment="1">
      <alignment horizontal="center" vertical="center"/>
    </xf>
    <xf numFmtId="0" fontId="50" fillId="39" borderId="65" xfId="0" applyFont="1" applyFill="1" applyBorder="1" applyAlignment="1">
      <alignment horizontal="center" vertical="center" wrapText="1"/>
    </xf>
    <xf numFmtId="0" fontId="186" fillId="0" borderId="0" xfId="0" applyFont="1" applyAlignment="1">
      <alignment vertical="center"/>
    </xf>
    <xf numFmtId="0" fontId="188" fillId="0" borderId="0" xfId="0" applyFont="1" applyAlignment="1" applyProtection="1">
      <alignment vertical="center" wrapText="1"/>
      <protection locked="0"/>
    </xf>
    <xf numFmtId="0" fontId="187" fillId="0" borderId="0" xfId="0" applyFont="1" applyAlignment="1" applyProtection="1">
      <alignment vertical="center" wrapText="1"/>
      <protection locked="0"/>
    </xf>
    <xf numFmtId="0" fontId="188" fillId="0" borderId="0" xfId="0" applyFont="1" applyBorder="1"/>
    <xf numFmtId="0" fontId="106" fillId="0" borderId="53" xfId="0" applyFont="1" applyBorder="1"/>
    <xf numFmtId="168" fontId="5" fillId="0" borderId="55" xfId="0" applyNumberFormat="1" applyFont="1" applyBorder="1" applyAlignment="1">
      <alignment horizontal="center"/>
    </xf>
    <xf numFmtId="2" fontId="198" fillId="0" borderId="56" xfId="0" applyNumberFormat="1" applyFont="1" applyBorder="1" applyAlignment="1">
      <alignment horizontal="center"/>
    </xf>
    <xf numFmtId="0" fontId="106" fillId="0" borderId="63" xfId="0" applyFont="1" applyBorder="1"/>
    <xf numFmtId="168" fontId="5" fillId="0" borderId="59" xfId="0" applyNumberFormat="1" applyFont="1" applyBorder="1" applyAlignment="1">
      <alignment horizontal="center"/>
    </xf>
    <xf numFmtId="2" fontId="198" fillId="0" borderId="60" xfId="0" applyNumberFormat="1" applyFont="1" applyBorder="1" applyAlignment="1">
      <alignment horizontal="center"/>
    </xf>
    <xf numFmtId="0" fontId="106" fillId="0" borderId="54" xfId="0" applyFont="1" applyBorder="1"/>
    <xf numFmtId="168" fontId="5" fillId="0" borderId="57" xfId="0" applyNumberFormat="1" applyFont="1" applyBorder="1" applyAlignment="1">
      <alignment horizontal="center"/>
    </xf>
    <xf numFmtId="2" fontId="198" fillId="0" borderId="58" xfId="0" applyNumberFormat="1" applyFont="1" applyBorder="1" applyAlignment="1">
      <alignment horizontal="center"/>
    </xf>
    <xf numFmtId="0" fontId="174" fillId="0" borderId="0" xfId="0" applyFont="1"/>
    <xf numFmtId="49" fontId="148" fillId="0" borderId="0" xfId="0" applyNumberFormat="1" applyFont="1" applyAlignment="1">
      <alignment vertical="center" wrapText="1"/>
    </xf>
    <xf numFmtId="0" fontId="90" fillId="5" borderId="16" xfId="0" applyFont="1" applyFill="1" applyBorder="1"/>
    <xf numFmtId="167" fontId="65" fillId="5" borderId="17" xfId="0" applyNumberFormat="1" applyFont="1" applyFill="1" applyBorder="1" applyAlignment="1">
      <alignment horizontal="center"/>
    </xf>
    <xf numFmtId="0" fontId="90" fillId="4" borderId="16" xfId="0" applyFont="1" applyFill="1" applyBorder="1"/>
    <xf numFmtId="167" fontId="65" fillId="4" borderId="17" xfId="0" applyNumberFormat="1" applyFont="1" applyFill="1" applyBorder="1" applyAlignment="1">
      <alignment horizontal="center"/>
    </xf>
    <xf numFmtId="0" fontId="50" fillId="38" borderId="65" xfId="0" applyFont="1" applyFill="1" applyBorder="1" applyAlignment="1">
      <alignment horizontal="center" vertical="center" wrapText="1"/>
    </xf>
    <xf numFmtId="0" fontId="50" fillId="38" borderId="163" xfId="0" applyFont="1" applyFill="1" applyBorder="1" applyAlignment="1">
      <alignment horizontal="center" vertical="center" wrapText="1"/>
    </xf>
    <xf numFmtId="0" fontId="50" fillId="38" borderId="134" xfId="0" applyFont="1" applyFill="1" applyBorder="1" applyAlignment="1">
      <alignment horizontal="center" vertical="center" wrapText="1"/>
    </xf>
    <xf numFmtId="0" fontId="65" fillId="0" borderId="86" xfId="0" applyFont="1" applyBorder="1"/>
    <xf numFmtId="0" fontId="90" fillId="5" borderId="175" xfId="0" applyFont="1" applyFill="1" applyBorder="1"/>
    <xf numFmtId="167" fontId="65" fillId="5" borderId="117" xfId="0" applyNumberFormat="1" applyFont="1" applyFill="1" applyBorder="1" applyAlignment="1">
      <alignment horizontal="center"/>
    </xf>
    <xf numFmtId="0" fontId="65" fillId="0" borderId="195" xfId="0" applyFont="1" applyBorder="1"/>
    <xf numFmtId="167" fontId="65" fillId="5" borderId="196" xfId="0" applyNumberFormat="1" applyFont="1" applyFill="1" applyBorder="1" applyAlignment="1">
      <alignment horizontal="center"/>
    </xf>
    <xf numFmtId="0" fontId="188" fillId="4" borderId="101" xfId="0" applyFont="1" applyFill="1" applyBorder="1"/>
    <xf numFmtId="167" fontId="65" fillId="5" borderId="197" xfId="0" applyNumberFormat="1" applyFont="1" applyFill="1" applyBorder="1" applyAlignment="1">
      <alignment horizontal="center"/>
    </xf>
    <xf numFmtId="0" fontId="90" fillId="4" borderId="101" xfId="0" applyFont="1" applyFill="1" applyBorder="1"/>
    <xf numFmtId="167" fontId="65" fillId="4" borderId="86" xfId="0" applyNumberFormat="1" applyFont="1" applyFill="1" applyBorder="1" applyAlignment="1">
      <alignment horizontal="center"/>
    </xf>
    <xf numFmtId="0" fontId="90" fillId="5" borderId="101" xfId="0" applyFont="1" applyFill="1" applyBorder="1"/>
    <xf numFmtId="167" fontId="65" fillId="5" borderId="86" xfId="0" applyNumberFormat="1" applyFont="1" applyFill="1" applyBorder="1" applyAlignment="1">
      <alignment horizontal="center"/>
    </xf>
    <xf numFmtId="0" fontId="90" fillId="5" borderId="185" xfId="0" applyFont="1" applyFill="1" applyBorder="1"/>
    <xf numFmtId="167" fontId="65" fillId="5" borderId="142" xfId="0" applyNumberFormat="1" applyFont="1" applyFill="1" applyBorder="1" applyAlignment="1">
      <alignment horizontal="center"/>
    </xf>
    <xf numFmtId="167" fontId="65" fillId="5" borderId="198" xfId="0" applyNumberFormat="1" applyFont="1" applyFill="1" applyBorder="1" applyAlignment="1">
      <alignment horizontal="center"/>
    </xf>
    <xf numFmtId="168" fontId="5" fillId="41" borderId="59" xfId="0" applyNumberFormat="1" applyFont="1" applyFill="1" applyBorder="1" applyAlignment="1">
      <alignment horizontal="center"/>
    </xf>
    <xf numFmtId="0" fontId="65" fillId="3" borderId="0" xfId="2" applyFont="1" applyFill="1" applyAlignment="1">
      <alignment vertical="center" wrapText="1"/>
    </xf>
    <xf numFmtId="14" fontId="49" fillId="0" borderId="0" xfId="2" applyNumberFormat="1" applyFont="1" applyAlignment="1">
      <alignment vertical="center"/>
    </xf>
    <xf numFmtId="0" fontId="165" fillId="3" borderId="0" xfId="2" applyFont="1" applyFill="1" applyAlignment="1">
      <alignment horizontal="left" vertical="center"/>
    </xf>
    <xf numFmtId="0" fontId="161" fillId="0" borderId="11" xfId="2" applyFont="1" applyBorder="1" applyAlignment="1">
      <alignment vertical="center" wrapText="1"/>
    </xf>
    <xf numFmtId="0" fontId="90" fillId="3" borderId="0" xfId="2" applyFont="1" applyFill="1" applyAlignment="1">
      <alignment vertical="center" wrapText="1"/>
    </xf>
    <xf numFmtId="3" fontId="150" fillId="0" borderId="56" xfId="0" applyNumberFormat="1" applyFont="1" applyBorder="1" applyAlignment="1">
      <alignment horizontal="center" vertical="center"/>
    </xf>
    <xf numFmtId="3" fontId="65" fillId="0" borderId="0" xfId="2" applyNumberFormat="1" applyFont="1" applyAlignment="1">
      <alignment horizontal="center" vertical="center"/>
    </xf>
    <xf numFmtId="3" fontId="150" fillId="0" borderId="60" xfId="0" applyNumberFormat="1" applyFont="1" applyBorder="1" applyAlignment="1">
      <alignment horizontal="center" vertical="center"/>
    </xf>
    <xf numFmtId="3" fontId="65" fillId="0" borderId="0" xfId="2" applyNumberFormat="1" applyFont="1" applyAlignment="1">
      <alignment horizontal="center" vertical="center" wrapText="1"/>
    </xf>
    <xf numFmtId="3" fontId="150" fillId="0" borderId="60" xfId="0" applyNumberFormat="1" applyFont="1" applyBorder="1" applyAlignment="1">
      <alignment horizontal="center" vertical="center" wrapText="1"/>
    </xf>
    <xf numFmtId="3" fontId="150" fillId="0" borderId="60" xfId="2" applyNumberFormat="1" applyFont="1" applyBorder="1" applyAlignment="1">
      <alignment horizontal="center" vertical="center" wrapText="1"/>
    </xf>
    <xf numFmtId="0" fontId="149" fillId="0" borderId="54" xfId="2" applyFont="1" applyBorder="1" applyAlignment="1">
      <alignment vertical="center" wrapText="1"/>
    </xf>
    <xf numFmtId="0" fontId="138" fillId="0" borderId="57" xfId="2" applyFont="1" applyBorder="1" applyAlignment="1">
      <alignment horizontal="center" vertical="center" wrapText="1"/>
    </xf>
    <xf numFmtId="3" fontId="150" fillId="0" borderId="58" xfId="2" applyNumberFormat="1" applyFont="1" applyBorder="1" applyAlignment="1">
      <alignment horizontal="center" vertical="center" wrapText="1"/>
    </xf>
    <xf numFmtId="3" fontId="150" fillId="0" borderId="11" xfId="0" applyNumberFormat="1" applyFont="1" applyBorder="1" applyAlignment="1">
      <alignment horizontal="center" vertical="center"/>
    </xf>
    <xf numFmtId="0" fontId="90" fillId="0" borderId="101" xfId="2" applyFont="1" applyBorder="1" applyAlignment="1">
      <alignment horizontal="center" vertical="center" wrapText="1"/>
    </xf>
    <xf numFmtId="0" fontId="49" fillId="0" borderId="0" xfId="3" applyFont="1"/>
    <xf numFmtId="0" fontId="188" fillId="0" borderId="0" xfId="3" applyFont="1" applyAlignment="1">
      <alignment horizontal="left" vertical="center"/>
    </xf>
    <xf numFmtId="0" fontId="185" fillId="0" borderId="0" xfId="3" applyFont="1" applyAlignment="1">
      <alignment vertical="center"/>
    </xf>
    <xf numFmtId="0" fontId="186" fillId="0" borderId="0" xfId="3" applyFont="1" applyAlignment="1">
      <alignment vertical="center"/>
    </xf>
    <xf numFmtId="0" fontId="148" fillId="0" borderId="0" xfId="3" applyFont="1" applyAlignment="1">
      <alignment horizontal="left" vertical="center"/>
    </xf>
    <xf numFmtId="0" fontId="188" fillId="0" borderId="0" xfId="3" applyFont="1" applyAlignment="1" applyProtection="1">
      <alignment vertical="center" wrapText="1"/>
      <protection locked="0"/>
    </xf>
    <xf numFmtId="0" fontId="187" fillId="0" borderId="0" xfId="3" applyFont="1" applyAlignment="1" applyProtection="1">
      <alignment vertical="center" wrapText="1"/>
      <protection locked="0"/>
    </xf>
    <xf numFmtId="0" fontId="65" fillId="0" borderId="0" xfId="3" applyFont="1"/>
    <xf numFmtId="0" fontId="185" fillId="0" borderId="0" xfId="3" applyFont="1" applyAlignment="1">
      <alignment vertical="center" wrapText="1"/>
    </xf>
    <xf numFmtId="0" fontId="106" fillId="4" borderId="16" xfId="3" applyFont="1" applyFill="1" applyBorder="1"/>
    <xf numFmtId="168" fontId="156" fillId="4" borderId="56" xfId="15" applyNumberFormat="1" applyFont="1" applyFill="1" applyBorder="1" applyAlignment="1" applyProtection="1">
      <alignment horizontal="center" vertical="center"/>
      <protection locked="0"/>
    </xf>
    <xf numFmtId="168" fontId="156" fillId="4" borderId="60" xfId="15" applyNumberFormat="1" applyFont="1" applyFill="1" applyBorder="1" applyAlignment="1" applyProtection="1">
      <alignment horizontal="center" vertical="center"/>
      <protection locked="0"/>
    </xf>
    <xf numFmtId="3" fontId="65" fillId="4" borderId="54" xfId="2" applyNumberFormat="1" applyFont="1" applyFill="1" applyBorder="1" applyAlignment="1" applyProtection="1">
      <alignment horizontal="center" vertical="center"/>
      <protection locked="0"/>
    </xf>
    <xf numFmtId="168" fontId="156" fillId="4" borderId="58" xfId="15" applyNumberFormat="1" applyFont="1" applyFill="1" applyBorder="1" applyAlignment="1" applyProtection="1">
      <alignment horizontal="center" vertical="center"/>
      <protection locked="0"/>
    </xf>
    <xf numFmtId="0" fontId="165" fillId="0" borderId="0" xfId="3" applyFont="1"/>
    <xf numFmtId="0" fontId="174" fillId="0" borderId="0" xfId="3" applyFont="1"/>
    <xf numFmtId="0" fontId="50" fillId="39" borderId="59" xfId="3" applyFont="1" applyFill="1" applyBorder="1" applyAlignment="1">
      <alignment horizontal="center" vertical="center" wrapText="1"/>
    </xf>
    <xf numFmtId="0" fontId="165" fillId="39" borderId="64" xfId="3" applyFont="1" applyFill="1" applyBorder="1"/>
    <xf numFmtId="0" fontId="165" fillId="39" borderId="56" xfId="3" applyFont="1" applyFill="1" applyBorder="1"/>
    <xf numFmtId="0" fontId="122" fillId="40" borderId="163" xfId="3" applyFont="1" applyFill="1" applyBorder="1" applyAlignment="1">
      <alignment horizontal="center" vertical="center" wrapText="1"/>
    </xf>
    <xf numFmtId="0" fontId="122" fillId="40" borderId="78" xfId="3" applyFont="1" applyFill="1" applyBorder="1" applyAlignment="1">
      <alignment horizontal="center" vertical="center" wrapText="1"/>
    </xf>
    <xf numFmtId="0" fontId="122" fillId="40" borderId="154" xfId="3" applyFont="1" applyFill="1" applyBorder="1" applyAlignment="1">
      <alignment horizontal="center" vertical="center" wrapText="1"/>
    </xf>
    <xf numFmtId="0" fontId="122" fillId="40" borderId="166" xfId="3" applyFont="1" applyFill="1" applyBorder="1" applyAlignment="1">
      <alignment horizontal="center" vertical="center" wrapText="1"/>
    </xf>
    <xf numFmtId="0" fontId="161" fillId="0" borderId="0" xfId="3" applyFont="1" applyAlignment="1">
      <alignment horizontal="center" vertical="center" wrapText="1"/>
    </xf>
    <xf numFmtId="0" fontId="106" fillId="4" borderId="53" xfId="3" applyFont="1" applyFill="1" applyBorder="1"/>
    <xf numFmtId="0" fontId="106" fillId="4" borderId="63" xfId="3" applyFont="1" applyFill="1" applyBorder="1"/>
    <xf numFmtId="0" fontId="106" fillId="4" borderId="54" xfId="3" applyFont="1" applyFill="1" applyBorder="1"/>
    <xf numFmtId="0" fontId="50" fillId="39" borderId="155" xfId="3" applyFont="1" applyFill="1" applyBorder="1" applyAlignment="1">
      <alignment horizontal="center" vertical="center" wrapText="1"/>
    </xf>
    <xf numFmtId="0" fontId="50" fillId="39" borderId="154" xfId="3" applyFont="1" applyFill="1" applyBorder="1" applyAlignment="1">
      <alignment horizontal="center" vertical="center" wrapText="1"/>
    </xf>
    <xf numFmtId="0" fontId="50" fillId="39" borderId="163" xfId="3" applyFont="1" applyFill="1" applyBorder="1" applyAlignment="1">
      <alignment horizontal="center" vertical="center" wrapText="1"/>
    </xf>
    <xf numFmtId="3" fontId="65" fillId="4" borderId="0" xfId="0" applyNumberFormat="1" applyFont="1" applyFill="1" applyBorder="1"/>
    <xf numFmtId="10" fontId="65" fillId="4" borderId="0" xfId="0" applyNumberFormat="1" applyFont="1" applyFill="1" applyBorder="1"/>
    <xf numFmtId="0" fontId="133" fillId="0" borderId="0" xfId="16" applyFont="1" applyAlignment="1">
      <alignment horizontal="center" vertical="center" wrapText="1"/>
    </xf>
    <xf numFmtId="0" fontId="161" fillId="0" borderId="0" xfId="16" applyFont="1" applyBorder="1" applyAlignment="1">
      <alignment vertical="center" wrapText="1"/>
    </xf>
    <xf numFmtId="0" fontId="161" fillId="0" borderId="0" xfId="16" applyFont="1" applyBorder="1" applyAlignment="1">
      <alignment horizontal="center" vertical="center" wrapText="1"/>
    </xf>
    <xf numFmtId="0" fontId="161" fillId="0" borderId="0" xfId="16" applyFont="1" applyAlignment="1">
      <alignment vertical="center" wrapText="1"/>
    </xf>
    <xf numFmtId="0" fontId="161" fillId="0" borderId="63" xfId="16" applyFont="1" applyBorder="1" applyAlignment="1">
      <alignment vertical="center" wrapText="1"/>
    </xf>
    <xf numFmtId="0" fontId="136" fillId="0" borderId="0" xfId="16" applyFont="1" applyBorder="1" applyAlignment="1">
      <alignment horizontal="center" vertical="center" wrapText="1"/>
    </xf>
    <xf numFmtId="0" fontId="137" fillId="0" borderId="0" xfId="16" applyFont="1" applyBorder="1" applyAlignment="1">
      <alignment horizontal="center" vertical="center" wrapText="1"/>
    </xf>
    <xf numFmtId="0" fontId="147" fillId="0" borderId="0" xfId="16" applyFont="1" applyAlignment="1">
      <alignment horizontal="center"/>
    </xf>
    <xf numFmtId="0" fontId="139" fillId="0" borderId="0" xfId="16" applyFont="1" applyBorder="1" applyAlignment="1">
      <alignment horizontal="center" vertical="center"/>
    </xf>
    <xf numFmtId="0" fontId="139" fillId="0" borderId="0" xfId="16" applyFont="1" applyBorder="1" applyAlignment="1">
      <alignment horizontal="left" vertical="center"/>
    </xf>
    <xf numFmtId="0" fontId="165" fillId="0" borderId="0" xfId="16" applyFont="1" applyBorder="1" applyAlignment="1">
      <alignment horizontal="left" vertical="center"/>
    </xf>
    <xf numFmtId="0" fontId="161" fillId="0" borderId="64" xfId="16" applyFont="1" applyBorder="1" applyAlignment="1">
      <alignment vertical="center" wrapText="1"/>
    </xf>
    <xf numFmtId="0" fontId="161" fillId="0" borderId="56" xfId="16" applyFont="1" applyBorder="1" applyAlignment="1">
      <alignment vertical="center" wrapText="1"/>
    </xf>
    <xf numFmtId="9" fontId="161" fillId="0" borderId="0" xfId="16" applyNumberFormat="1" applyFont="1" applyBorder="1" applyAlignment="1">
      <alignment horizontal="center" vertical="center" wrapText="1"/>
    </xf>
    <xf numFmtId="0" fontId="161" fillId="0" borderId="57" xfId="16" applyFont="1" applyBorder="1" applyAlignment="1">
      <alignment vertical="center" wrapText="1"/>
    </xf>
    <xf numFmtId="0" fontId="138" fillId="0" borderId="0" xfId="16" applyFont="1" applyAlignment="1">
      <alignment horizontal="center" vertical="center" wrapText="1"/>
    </xf>
    <xf numFmtId="0" fontId="149" fillId="0" borderId="53" xfId="16" applyFont="1" applyBorder="1" applyAlignment="1">
      <alignment horizontal="left" vertical="center" wrapText="1"/>
    </xf>
    <xf numFmtId="3" fontId="138" fillId="4" borderId="53" xfId="16" applyNumberFormat="1" applyFont="1" applyFill="1" applyBorder="1" applyAlignment="1">
      <alignment horizontal="center" vertical="center"/>
    </xf>
    <xf numFmtId="4" fontId="138" fillId="0" borderId="0" xfId="16" applyNumberFormat="1" applyFont="1" applyBorder="1" applyAlignment="1">
      <alignment horizontal="center" vertical="center"/>
    </xf>
    <xf numFmtId="3" fontId="138" fillId="4" borderId="55" xfId="16" applyNumberFormat="1" applyFont="1" applyFill="1" applyBorder="1" applyAlignment="1">
      <alignment horizontal="center" vertical="center"/>
    </xf>
    <xf numFmtId="4" fontId="150" fillId="4" borderId="56" xfId="16" applyNumberFormat="1" applyFont="1" applyFill="1" applyBorder="1" applyAlignment="1">
      <alignment horizontal="center" vertical="center"/>
    </xf>
    <xf numFmtId="2" fontId="156" fillId="4" borderId="56" xfId="15" applyNumberFormat="1" applyFont="1" applyFill="1" applyBorder="1" applyAlignment="1" applyProtection="1">
      <alignment horizontal="center" vertical="center"/>
      <protection locked="0"/>
    </xf>
    <xf numFmtId="3" fontId="138" fillId="0" borderId="0" xfId="16" applyNumberFormat="1" applyFont="1" applyAlignment="1">
      <alignment vertical="center" wrapText="1"/>
    </xf>
    <xf numFmtId="0" fontId="149" fillId="0" borderId="63" xfId="16" applyFont="1" applyBorder="1" applyAlignment="1">
      <alignment horizontal="left" vertical="center" wrapText="1"/>
    </xf>
    <xf numFmtId="3" fontId="138" fillId="4" borderId="63" xfId="16" applyNumberFormat="1" applyFont="1" applyFill="1" applyBorder="1" applyAlignment="1">
      <alignment horizontal="center" vertical="center"/>
    </xf>
    <xf numFmtId="3" fontId="138" fillId="4" borderId="59" xfId="16" applyNumberFormat="1" applyFont="1" applyFill="1" applyBorder="1" applyAlignment="1">
      <alignment horizontal="center" vertical="center"/>
    </xf>
    <xf numFmtId="4" fontId="150" fillId="4" borderId="60" xfId="16" applyNumberFormat="1" applyFont="1" applyFill="1" applyBorder="1" applyAlignment="1">
      <alignment horizontal="center" vertical="center"/>
    </xf>
    <xf numFmtId="4" fontId="156" fillId="4" borderId="60" xfId="15" applyNumberFormat="1" applyFont="1" applyFill="1" applyBorder="1" applyAlignment="1" applyProtection="1">
      <alignment horizontal="center" vertical="center"/>
      <protection locked="0"/>
    </xf>
    <xf numFmtId="3" fontId="138" fillId="4" borderId="59" xfId="16" applyNumberFormat="1" applyFont="1" applyFill="1" applyBorder="1" applyAlignment="1">
      <alignment horizontal="center" vertical="center" wrapText="1"/>
    </xf>
    <xf numFmtId="3" fontId="138" fillId="4" borderId="63" xfId="16" applyNumberFormat="1" applyFont="1" applyFill="1" applyBorder="1" applyAlignment="1">
      <alignment horizontal="center" vertical="center" wrapText="1"/>
    </xf>
    <xf numFmtId="4" fontId="138" fillId="0" borderId="0" xfId="16" applyNumberFormat="1" applyFont="1" applyBorder="1" applyAlignment="1">
      <alignment horizontal="center" vertical="center" wrapText="1"/>
    </xf>
    <xf numFmtId="4" fontId="150" fillId="4" borderId="60" xfId="16" applyNumberFormat="1" applyFont="1" applyFill="1" applyBorder="1" applyAlignment="1">
      <alignment horizontal="center" vertical="center" wrapText="1"/>
    </xf>
    <xf numFmtId="0" fontId="149" fillId="0" borderId="54" xfId="16" applyFont="1" applyBorder="1" applyAlignment="1">
      <alignment horizontal="left" vertical="center" wrapText="1"/>
    </xf>
    <xf numFmtId="3" fontId="138" fillId="4" borderId="54" xfId="16" applyNumberFormat="1" applyFont="1" applyFill="1" applyBorder="1" applyAlignment="1">
      <alignment horizontal="center" vertical="center" wrapText="1"/>
    </xf>
    <xf numFmtId="3" fontId="138" fillId="4" borderId="57" xfId="16" applyNumberFormat="1" applyFont="1" applyFill="1" applyBorder="1" applyAlignment="1">
      <alignment horizontal="center" vertical="center" wrapText="1"/>
    </xf>
    <xf numFmtId="4" fontId="150" fillId="4" borderId="58" xfId="16" applyNumberFormat="1" applyFont="1" applyFill="1" applyBorder="1" applyAlignment="1">
      <alignment horizontal="center" vertical="center" wrapText="1"/>
    </xf>
    <xf numFmtId="4" fontId="156" fillId="4" borderId="58" xfId="15" applyNumberFormat="1" applyFont="1" applyFill="1" applyBorder="1" applyAlignment="1" applyProtection="1">
      <alignment horizontal="center" vertical="center"/>
      <protection locked="0"/>
    </xf>
    <xf numFmtId="2" fontId="65" fillId="0" borderId="0" xfId="16" applyNumberFormat="1" applyFont="1" applyBorder="1"/>
    <xf numFmtId="10" fontId="138" fillId="0" borderId="0" xfId="16" applyNumberFormat="1" applyFont="1" applyAlignment="1">
      <alignment vertical="center" wrapText="1"/>
    </xf>
    <xf numFmtId="2" fontId="140" fillId="0" borderId="0" xfId="16" applyNumberFormat="1" applyFont="1" applyBorder="1" applyAlignment="1">
      <alignment horizontal="center" vertical="center" wrapText="1"/>
    </xf>
    <xf numFmtId="2" fontId="137" fillId="0" borderId="0" xfId="16" applyNumberFormat="1" applyFont="1" applyBorder="1" applyAlignment="1">
      <alignment horizontal="center" vertical="center" wrapText="1"/>
    </xf>
    <xf numFmtId="0" fontId="151" fillId="0" borderId="0" xfId="16" applyFont="1"/>
    <xf numFmtId="2" fontId="147" fillId="0" borderId="0" xfId="16" applyNumberFormat="1" applyFont="1" applyAlignment="1">
      <alignment vertical="center" wrapText="1"/>
    </xf>
    <xf numFmtId="9" fontId="50" fillId="39" borderId="65" xfId="16" applyNumberFormat="1" applyFont="1" applyFill="1" applyBorder="1" applyAlignment="1">
      <alignment horizontal="center" vertical="center" wrapText="1"/>
    </xf>
    <xf numFmtId="0" fontId="50" fillId="39" borderId="65" xfId="3" applyFont="1" applyFill="1" applyBorder="1" applyAlignment="1">
      <alignment horizontal="center" vertical="center" wrapText="1"/>
    </xf>
    <xf numFmtId="0" fontId="50" fillId="39" borderId="74" xfId="16" applyFont="1" applyFill="1" applyBorder="1" applyAlignment="1">
      <alignment horizontal="center" vertical="center" wrapText="1"/>
    </xf>
    <xf numFmtId="0" fontId="50" fillId="39" borderId="155" xfId="16" applyFont="1" applyFill="1" applyBorder="1" applyAlignment="1">
      <alignment horizontal="center" vertical="center" wrapText="1"/>
    </xf>
    <xf numFmtId="9" fontId="50" fillId="39" borderId="154" xfId="16" applyNumberFormat="1" applyFont="1" applyFill="1" applyBorder="1" applyAlignment="1">
      <alignment horizontal="center" vertical="center" wrapText="1"/>
    </xf>
    <xf numFmtId="0" fontId="50" fillId="39" borderId="77" xfId="3" applyFont="1" applyFill="1" applyBorder="1" applyAlignment="1">
      <alignment horizontal="center" vertical="center" wrapText="1"/>
    </xf>
    <xf numFmtId="0" fontId="50" fillId="39" borderId="170" xfId="3" applyFont="1" applyFill="1" applyBorder="1" applyAlignment="1">
      <alignment horizontal="center" vertical="center" wrapText="1"/>
    </xf>
    <xf numFmtId="0" fontId="50" fillId="39" borderId="166" xfId="3" applyFont="1" applyFill="1" applyBorder="1" applyAlignment="1">
      <alignment horizontal="center" vertical="center" wrapText="1"/>
    </xf>
    <xf numFmtId="0" fontId="6" fillId="4" borderId="207" xfId="19" applyFont="1" applyFill="1" applyBorder="1"/>
    <xf numFmtId="3" fontId="106" fillId="4" borderId="208" xfId="19" applyNumberFormat="1" applyFont="1" applyFill="1" applyBorder="1"/>
    <xf numFmtId="3" fontId="106" fillId="4" borderId="0" xfId="19" applyNumberFormat="1" applyFont="1" applyFill="1"/>
    <xf numFmtId="3" fontId="6" fillId="4" borderId="209" xfId="19" applyNumberFormat="1" applyFont="1" applyFill="1" applyBorder="1"/>
    <xf numFmtId="3" fontId="106" fillId="4" borderId="210" xfId="19" applyNumberFormat="1" applyFont="1" applyFill="1" applyBorder="1"/>
    <xf numFmtId="3" fontId="106" fillId="4" borderId="211" xfId="19" applyNumberFormat="1" applyFont="1" applyFill="1" applyBorder="1"/>
    <xf numFmtId="0" fontId="6" fillId="0" borderId="212" xfId="19" applyFont="1" applyBorder="1"/>
    <xf numFmtId="3" fontId="106" fillId="4" borderId="213" xfId="19" applyNumberFormat="1" applyFont="1" applyFill="1" applyBorder="1"/>
    <xf numFmtId="167" fontId="106" fillId="4" borderId="39" xfId="20" applyNumberFormat="1" applyFont="1" applyFill="1" applyBorder="1"/>
    <xf numFmtId="167" fontId="65" fillId="4" borderId="214" xfId="20" applyNumberFormat="1" applyFont="1" applyFill="1" applyBorder="1"/>
    <xf numFmtId="167" fontId="106" fillId="4" borderId="39" xfId="19" applyNumberFormat="1" applyFont="1" applyFill="1" applyBorder="1"/>
    <xf numFmtId="167" fontId="6" fillId="4" borderId="214" xfId="19" applyNumberFormat="1" applyFont="1" applyFill="1" applyBorder="1"/>
    <xf numFmtId="3" fontId="106" fillId="4" borderId="40" xfId="19" applyNumberFormat="1" applyFont="1" applyFill="1" applyBorder="1"/>
    <xf numFmtId="3" fontId="6" fillId="4" borderId="215" xfId="19" applyNumberFormat="1" applyFont="1" applyFill="1" applyBorder="1"/>
    <xf numFmtId="167" fontId="106" fillId="4" borderId="216" xfId="19" applyNumberFormat="1" applyFont="1" applyFill="1" applyBorder="1"/>
    <xf numFmtId="0" fontId="50" fillId="39" borderId="42" xfId="0" applyFont="1" applyFill="1" applyBorder="1" applyAlignment="1">
      <alignment horizontal="center" vertical="center" wrapText="1"/>
    </xf>
    <xf numFmtId="0" fontId="49" fillId="0" borderId="0" xfId="0" applyFont="1" applyAlignment="1">
      <alignment horizontal="left" vertical="center"/>
    </xf>
    <xf numFmtId="0" fontId="50" fillId="0" borderId="0" xfId="0" applyFont="1" applyAlignment="1">
      <alignment vertical="center" wrapText="1"/>
    </xf>
    <xf numFmtId="0" fontId="179" fillId="39" borderId="154" xfId="2" applyFont="1" applyFill="1" applyBorder="1" applyAlignment="1">
      <alignment horizontal="center" vertical="center" wrapText="1"/>
    </xf>
    <xf numFmtId="0" fontId="179" fillId="39" borderId="71" xfId="2" applyFont="1" applyFill="1" applyBorder="1" applyAlignment="1">
      <alignment horizontal="center" vertical="center" wrapText="1"/>
    </xf>
    <xf numFmtId="3" fontId="133" fillId="0" borderId="19" xfId="0" applyNumberFormat="1" applyFont="1" applyBorder="1" applyAlignment="1">
      <alignment horizontal="center" vertical="center" wrapText="1"/>
    </xf>
    <xf numFmtId="0" fontId="49" fillId="0" borderId="0" xfId="16" applyFont="1" applyAlignment="1">
      <alignment vertical="center" wrapText="1"/>
    </xf>
    <xf numFmtId="0" fontId="6" fillId="0" borderId="83" xfId="19" applyFont="1" applyBorder="1"/>
    <xf numFmtId="3" fontId="106" fillId="5" borderId="218" xfId="19" applyNumberFormat="1" applyFont="1" applyFill="1" applyBorder="1"/>
    <xf numFmtId="0" fontId="165" fillId="0" borderId="0" xfId="0" applyFont="1" applyAlignment="1">
      <alignment vertical="center" wrapText="1"/>
    </xf>
    <xf numFmtId="0" fontId="90" fillId="0" borderId="30" xfId="0" applyFont="1" applyBorder="1" applyAlignment="1">
      <alignment horizontal="left" vertical="center" wrapText="1"/>
    </xf>
    <xf numFmtId="0" fontId="90" fillId="0" borderId="0" xfId="0" applyFont="1" applyBorder="1" applyAlignment="1">
      <alignment vertical="center" wrapText="1"/>
    </xf>
    <xf numFmtId="3" fontId="90" fillId="0" borderId="32" xfId="0" applyNumberFormat="1" applyFont="1" applyBorder="1" applyAlignment="1">
      <alignment horizontal="center" vertical="center" wrapText="1"/>
    </xf>
    <xf numFmtId="4" fontId="171" fillId="0" borderId="140" xfId="0" applyNumberFormat="1" applyFont="1" applyBorder="1" applyAlignment="1">
      <alignment horizontal="center" vertical="center" wrapText="1"/>
    </xf>
    <xf numFmtId="0" fontId="90" fillId="0" borderId="90" xfId="2" applyFont="1" applyBorder="1" applyAlignment="1">
      <alignment horizontal="left" vertical="center" wrapText="1"/>
    </xf>
    <xf numFmtId="3" fontId="90" fillId="0" borderId="91" xfId="2" applyNumberFormat="1" applyFont="1" applyBorder="1" applyAlignment="1">
      <alignment horizontal="center" vertical="center" wrapText="1"/>
    </xf>
    <xf numFmtId="3" fontId="90" fillId="0" borderId="92" xfId="2" applyNumberFormat="1" applyFont="1" applyBorder="1" applyAlignment="1">
      <alignment horizontal="center" vertical="center" wrapText="1"/>
    </xf>
    <xf numFmtId="4" fontId="171" fillId="0" borderId="92" xfId="2" applyNumberFormat="1" applyFont="1" applyBorder="1" applyAlignment="1">
      <alignment horizontal="center" vertical="center" wrapText="1"/>
    </xf>
    <xf numFmtId="165" fontId="171" fillId="0" borderId="93" xfId="1" applyNumberFormat="1" applyFont="1" applyBorder="1" applyAlignment="1">
      <alignment horizontal="center" vertical="center" wrapText="1"/>
    </xf>
    <xf numFmtId="3" fontId="90" fillId="0" borderId="94" xfId="2" applyNumberFormat="1" applyFont="1" applyBorder="1" applyAlignment="1">
      <alignment horizontal="center" vertical="center" wrapText="1"/>
    </xf>
    <xf numFmtId="4" fontId="171" fillId="0" borderId="95" xfId="2" applyNumberFormat="1" applyFont="1" applyBorder="1" applyAlignment="1">
      <alignment horizontal="center" vertical="center" wrapText="1"/>
    </xf>
    <xf numFmtId="4" fontId="171" fillId="0" borderId="93" xfId="2" applyNumberFormat="1" applyFont="1" applyBorder="1" applyAlignment="1">
      <alignment horizontal="center" vertical="center" wrapText="1"/>
    </xf>
    <xf numFmtId="0" fontId="90" fillId="0" borderId="30" xfId="2" applyFont="1" applyBorder="1" applyAlignment="1">
      <alignment horizontal="left" vertical="center" wrapText="1"/>
    </xf>
    <xf numFmtId="3" fontId="90" fillId="0" borderId="32" xfId="2" applyNumberFormat="1" applyFont="1" applyBorder="1" applyAlignment="1">
      <alignment vertical="center" wrapText="1"/>
    </xf>
    <xf numFmtId="4" fontId="171" fillId="0" borderId="140" xfId="2" applyNumberFormat="1" applyFont="1" applyBorder="1" applyAlignment="1">
      <alignment vertical="center" wrapText="1"/>
    </xf>
    <xf numFmtId="4" fontId="171" fillId="0" borderId="102" xfId="2" applyNumberFormat="1" applyFont="1" applyBorder="1" applyAlignment="1">
      <alignment vertical="center" wrapText="1"/>
    </xf>
    <xf numFmtId="165" fontId="171" fillId="0" borderId="140" xfId="1" applyNumberFormat="1" applyFont="1" applyBorder="1" applyAlignment="1">
      <alignment vertical="center" wrapText="1"/>
    </xf>
    <xf numFmtId="49" fontId="165" fillId="0" borderId="0" xfId="0" applyNumberFormat="1" applyFont="1" applyAlignment="1">
      <alignment vertical="center" wrapText="1"/>
    </xf>
    <xf numFmtId="3" fontId="90" fillId="0" borderId="32" xfId="2" applyNumberFormat="1" applyFont="1" applyBorder="1" applyAlignment="1">
      <alignment horizontal="center" vertical="center" wrapText="1"/>
    </xf>
    <xf numFmtId="4" fontId="171" fillId="0" borderId="35" xfId="2" applyNumberFormat="1" applyFont="1" applyBorder="1" applyAlignment="1">
      <alignment horizontal="center" vertical="center" wrapText="1"/>
    </xf>
    <xf numFmtId="3" fontId="90" fillId="0" borderId="30" xfId="2" applyNumberFormat="1" applyFont="1" applyBorder="1" applyAlignment="1">
      <alignment horizontal="center" vertical="center" wrapText="1"/>
    </xf>
    <xf numFmtId="10" fontId="65" fillId="0" borderId="0" xfId="6" applyNumberFormat="1" applyFont="1" applyAlignment="1">
      <alignment vertical="center" wrapText="1"/>
    </xf>
    <xf numFmtId="4" fontId="171" fillId="0" borderId="35" xfId="0" applyNumberFormat="1" applyFont="1" applyBorder="1" applyAlignment="1">
      <alignment horizontal="center" vertical="center" wrapText="1"/>
    </xf>
    <xf numFmtId="4" fontId="156" fillId="0" borderId="35"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90" fillId="0" borderId="52" xfId="0" applyFont="1" applyBorder="1" applyAlignment="1">
      <alignment horizontal="left" vertical="center" wrapText="1"/>
    </xf>
    <xf numFmtId="3" fontId="90" fillId="0" borderId="61" xfId="0" applyNumberFormat="1" applyFont="1" applyBorder="1" applyAlignment="1">
      <alignment horizontal="center" vertical="center" wrapText="1"/>
    </xf>
    <xf numFmtId="4" fontId="171" fillId="0" borderId="62" xfId="0" applyNumberFormat="1" applyFont="1" applyBorder="1" applyAlignment="1">
      <alignment horizontal="center" vertical="center" wrapText="1"/>
    </xf>
    <xf numFmtId="0" fontId="90" fillId="0" borderId="0" xfId="0" applyFont="1" applyAlignment="1">
      <alignment horizontal="center" vertical="center"/>
    </xf>
    <xf numFmtId="10" fontId="65" fillId="0" borderId="0" xfId="0" applyNumberFormat="1" applyFont="1" applyBorder="1" applyAlignment="1">
      <alignment horizontal="center" vertical="center"/>
    </xf>
    <xf numFmtId="10" fontId="65" fillId="0" borderId="0" xfId="0" applyNumberFormat="1" applyFont="1" applyAlignment="1">
      <alignment vertical="center" wrapText="1"/>
    </xf>
    <xf numFmtId="3" fontId="90" fillId="0" borderId="61" xfId="0" quotePrefix="1" applyNumberFormat="1" applyFont="1" applyBorder="1" applyAlignment="1">
      <alignment horizontal="center" vertical="center" wrapText="1"/>
    </xf>
    <xf numFmtId="0" fontId="90" fillId="0" borderId="52" xfId="2" applyFont="1" applyBorder="1" applyAlignment="1">
      <alignment horizontal="left" vertical="center" wrapText="1"/>
    </xf>
    <xf numFmtId="3" fontId="90" fillId="0" borderId="61" xfId="2" applyNumberFormat="1" applyFont="1" applyBorder="1" applyAlignment="1">
      <alignment horizontal="center" vertical="center" wrapText="1"/>
    </xf>
    <xf numFmtId="4" fontId="171" fillId="0" borderId="62" xfId="2" applyNumberFormat="1" applyFont="1" applyBorder="1" applyAlignment="1">
      <alignment horizontal="center" vertical="center" wrapText="1"/>
    </xf>
    <xf numFmtId="4" fontId="171" fillId="0" borderId="66" xfId="2" applyNumberFormat="1" applyFont="1" applyBorder="1" applyAlignment="1">
      <alignment horizontal="center" vertical="center" wrapText="1"/>
    </xf>
    <xf numFmtId="0" fontId="202" fillId="0" borderId="0" xfId="2" applyFont="1"/>
    <xf numFmtId="0" fontId="202" fillId="0" borderId="0" xfId="2" applyFont="1" applyAlignment="1">
      <alignment vertical="center" wrapText="1"/>
    </xf>
    <xf numFmtId="14" fontId="50" fillId="0" borderId="0" xfId="2" applyNumberFormat="1" applyFont="1" applyAlignment="1">
      <alignment horizontal="left" vertical="center" wrapText="1"/>
    </xf>
    <xf numFmtId="1" fontId="50" fillId="0" borderId="0" xfId="21" applyNumberFormat="1" applyFont="1" applyBorder="1" applyAlignment="1">
      <alignment horizontal="center" vertical="center"/>
    </xf>
    <xf numFmtId="0" fontId="90" fillId="0" borderId="0" xfId="2" applyFont="1"/>
    <xf numFmtId="10" fontId="161" fillId="0" borderId="0" xfId="6" applyNumberFormat="1" applyFont="1" applyAlignment="1">
      <alignment vertical="center" wrapText="1"/>
    </xf>
    <xf numFmtId="3" fontId="90" fillId="0" borderId="2" xfId="0" applyNumberFormat="1" applyFont="1" applyBorder="1" applyAlignment="1">
      <alignment horizontal="center" vertical="center" wrapText="1"/>
    </xf>
    <xf numFmtId="4" fontId="90" fillId="0" borderId="0" xfId="0" applyNumberFormat="1" applyFont="1" applyBorder="1" applyAlignment="1">
      <alignment horizontal="center" vertical="center" wrapText="1"/>
    </xf>
    <xf numFmtId="4" fontId="90" fillId="0" borderId="52" xfId="0" applyNumberFormat="1" applyFont="1" applyBorder="1" applyAlignment="1">
      <alignment horizontal="center" vertical="center" wrapText="1"/>
    </xf>
    <xf numFmtId="0" fontId="90" fillId="0" borderId="59" xfId="0" applyFont="1" applyBorder="1" applyAlignment="1">
      <alignment vertical="center" wrapText="1"/>
    </xf>
    <xf numFmtId="3" fontId="90" fillId="0" borderId="52" xfId="0" applyNumberFormat="1" applyFont="1" applyBorder="1" applyAlignment="1">
      <alignment horizontal="center" vertical="center" wrapText="1"/>
    </xf>
    <xf numFmtId="0" fontId="90" fillId="0" borderId="217" xfId="0" applyFont="1" applyBorder="1" applyAlignment="1">
      <alignment vertical="center" wrapText="1"/>
    </xf>
    <xf numFmtId="9" fontId="90" fillId="0" borderId="0" xfId="8" applyFont="1" applyBorder="1" applyAlignment="1">
      <alignment horizontal="center" vertical="center"/>
    </xf>
    <xf numFmtId="3" fontId="90" fillId="0" borderId="52" xfId="2" applyNumberFormat="1" applyFont="1" applyBorder="1" applyAlignment="1">
      <alignment horizontal="center" vertical="center" wrapText="1"/>
    </xf>
    <xf numFmtId="3" fontId="90" fillId="4" borderId="90" xfId="3" applyNumberFormat="1" applyFont="1" applyFill="1" applyBorder="1" applyAlignment="1">
      <alignment horizontal="left" vertical="center" wrapText="1" indent="1"/>
    </xf>
    <xf numFmtId="3" fontId="90" fillId="4" borderId="182" xfId="2" applyNumberFormat="1" applyFont="1" applyFill="1" applyBorder="1" applyAlignment="1" applyProtection="1">
      <alignment horizontal="center" vertical="center"/>
      <protection locked="0"/>
    </xf>
    <xf numFmtId="4" fontId="171" fillId="4" borderId="182" xfId="2" applyNumberFormat="1" applyFont="1" applyFill="1" applyBorder="1" applyAlignment="1">
      <alignment horizontal="center" vertical="center"/>
    </xf>
    <xf numFmtId="3" fontId="90" fillId="4" borderId="0" xfId="2" applyNumberFormat="1" applyFont="1" applyFill="1" applyAlignment="1" applyProtection="1">
      <alignment horizontal="center" vertical="center"/>
      <protection locked="0"/>
    </xf>
    <xf numFmtId="3" fontId="90" fillId="4" borderId="180" xfId="2" applyNumberFormat="1" applyFont="1" applyFill="1" applyBorder="1" applyAlignment="1" applyProtection="1">
      <alignment horizontal="center" vertical="center"/>
      <protection locked="0"/>
    </xf>
    <xf numFmtId="3" fontId="90" fillId="4" borderId="90" xfId="2" applyNumberFormat="1" applyFont="1" applyFill="1" applyBorder="1" applyAlignment="1" applyProtection="1">
      <alignment horizontal="center" vertical="center"/>
      <protection locked="0"/>
    </xf>
    <xf numFmtId="4" fontId="171" fillId="4" borderId="92" xfId="2" applyNumberFormat="1" applyFont="1" applyFill="1" applyBorder="1" applyAlignment="1">
      <alignment horizontal="center" vertical="center"/>
    </xf>
    <xf numFmtId="4" fontId="171" fillId="4" borderId="90" xfId="2" applyNumberFormat="1" applyFont="1" applyFill="1" applyBorder="1" applyAlignment="1">
      <alignment horizontal="center" vertical="center"/>
    </xf>
    <xf numFmtId="3" fontId="90" fillId="4" borderId="185" xfId="2" applyNumberFormat="1" applyFont="1" applyFill="1" applyBorder="1" applyAlignment="1" applyProtection="1">
      <alignment horizontal="center" vertical="center"/>
      <protection locked="0"/>
    </xf>
    <xf numFmtId="4" fontId="171" fillId="4" borderId="94" xfId="2" applyNumberFormat="1" applyFont="1" applyFill="1" applyBorder="1" applyAlignment="1">
      <alignment horizontal="center" vertical="center"/>
    </xf>
    <xf numFmtId="3" fontId="90" fillId="4" borderId="52" xfId="3" applyNumberFormat="1" applyFont="1" applyFill="1" applyBorder="1" applyAlignment="1">
      <alignment horizontal="left" vertical="center" wrapText="1" indent="1"/>
    </xf>
    <xf numFmtId="3" fontId="90" fillId="4" borderId="61" xfId="2" applyNumberFormat="1" applyFont="1" applyFill="1" applyBorder="1" applyAlignment="1" applyProtection="1">
      <alignment horizontal="center" vertical="center"/>
      <protection locked="0"/>
    </xf>
    <xf numFmtId="4" fontId="171" fillId="4" borderId="62" xfId="2" applyNumberFormat="1" applyFont="1" applyFill="1" applyBorder="1" applyAlignment="1">
      <alignment horizontal="center" vertical="center"/>
    </xf>
    <xf numFmtId="0" fontId="65" fillId="0" borderId="0" xfId="16" applyFont="1" applyBorder="1" applyAlignment="1">
      <alignment vertical="center" wrapText="1"/>
    </xf>
    <xf numFmtId="3" fontId="90" fillId="4" borderId="52" xfId="16" applyNumberFormat="1" applyFont="1" applyFill="1" applyBorder="1" applyAlignment="1">
      <alignment horizontal="left" vertical="center" wrapText="1" indent="1"/>
    </xf>
    <xf numFmtId="3" fontId="90" fillId="4" borderId="18" xfId="0" applyNumberFormat="1" applyFont="1" applyFill="1" applyBorder="1" applyAlignment="1" applyProtection="1">
      <alignment horizontal="center" vertical="center"/>
      <protection locked="0"/>
    </xf>
    <xf numFmtId="2" fontId="171" fillId="4" borderId="18" xfId="8" applyNumberFormat="1" applyFont="1" applyFill="1" applyBorder="1" applyAlignment="1" applyProtection="1">
      <alignment horizontal="center" vertical="center"/>
      <protection locked="0"/>
    </xf>
    <xf numFmtId="3" fontId="90" fillId="4" borderId="61" xfId="0" applyNumberFormat="1" applyFont="1" applyFill="1" applyBorder="1" applyAlignment="1" applyProtection="1">
      <alignment horizontal="center" vertical="center"/>
      <protection locked="0"/>
    </xf>
    <xf numFmtId="2" fontId="171" fillId="4" borderId="62" xfId="8" applyNumberFormat="1" applyFont="1" applyFill="1" applyBorder="1" applyAlignment="1" applyProtection="1">
      <alignment horizontal="center" vertical="center"/>
      <protection locked="0"/>
    </xf>
    <xf numFmtId="0" fontId="196" fillId="0" borderId="0" xfId="2" applyFont="1" applyAlignment="1">
      <alignment horizontal="center" vertical="center" wrapText="1"/>
    </xf>
    <xf numFmtId="3" fontId="196" fillId="4" borderId="52" xfId="3" applyNumberFormat="1" applyFont="1" applyFill="1" applyBorder="1" applyAlignment="1">
      <alignment horizontal="left" vertical="center" wrapText="1" indent="1"/>
    </xf>
    <xf numFmtId="166" fontId="203" fillId="4" borderId="52" xfId="2" applyNumberFormat="1" applyFont="1" applyFill="1" applyBorder="1" applyAlignment="1" applyProtection="1">
      <alignment horizontal="center" vertical="center"/>
      <protection locked="0"/>
    </xf>
    <xf numFmtId="3" fontId="196" fillId="4" borderId="0" xfId="2" applyNumberFormat="1" applyFont="1" applyFill="1" applyAlignment="1" applyProtection="1">
      <alignment horizontal="center" vertical="center"/>
      <protection locked="0"/>
    </xf>
    <xf numFmtId="166" fontId="203" fillId="4" borderId="15" xfId="2" applyNumberFormat="1" applyFont="1" applyFill="1" applyBorder="1" applyAlignment="1" applyProtection="1">
      <alignment horizontal="center" vertical="center"/>
      <protection locked="0"/>
    </xf>
    <xf numFmtId="3" fontId="196" fillId="4" borderId="16" xfId="2" applyNumberFormat="1" applyFont="1" applyFill="1" applyBorder="1" applyAlignment="1" applyProtection="1">
      <alignment horizontal="center" vertical="center"/>
      <protection locked="0"/>
    </xf>
    <xf numFmtId="166" fontId="171" fillId="4" borderId="52" xfId="2" applyNumberFormat="1" applyFont="1" applyFill="1" applyBorder="1" applyAlignment="1" applyProtection="1">
      <alignment horizontal="center" vertical="center"/>
      <protection locked="0"/>
    </xf>
    <xf numFmtId="0" fontId="90" fillId="4" borderId="61" xfId="0" applyFont="1" applyFill="1" applyBorder="1"/>
    <xf numFmtId="9" fontId="90" fillId="4" borderId="66" xfId="0" applyNumberFormat="1" applyFont="1" applyFill="1" applyBorder="1" applyAlignment="1">
      <alignment horizontal="center"/>
    </xf>
    <xf numFmtId="167" fontId="90" fillId="4" borderId="62" xfId="0" applyNumberFormat="1" applyFont="1" applyFill="1" applyBorder="1" applyAlignment="1">
      <alignment horizontal="center"/>
    </xf>
    <xf numFmtId="0" fontId="90" fillId="0" borderId="52" xfId="0" applyFont="1" applyBorder="1" applyAlignment="1">
      <alignment wrapText="1"/>
    </xf>
    <xf numFmtId="168" fontId="90" fillId="0" borderId="61" xfId="0" applyNumberFormat="1" applyFont="1" applyBorder="1" applyAlignment="1">
      <alignment horizontal="center" wrapText="1"/>
    </xf>
    <xf numFmtId="2" fontId="171" fillId="0" borderId="62" xfId="0" applyNumberFormat="1" applyFont="1" applyBorder="1" applyAlignment="1">
      <alignment horizontal="center" wrapText="1"/>
    </xf>
    <xf numFmtId="9" fontId="90" fillId="4" borderId="65" xfId="0" applyNumberFormat="1" applyFont="1" applyFill="1" applyBorder="1" applyAlignment="1">
      <alignment horizontal="center"/>
    </xf>
    <xf numFmtId="167" fontId="90" fillId="4" borderId="58" xfId="0" applyNumberFormat="1" applyFont="1" applyFill="1" applyBorder="1" applyAlignment="1">
      <alignment horizontal="center"/>
    </xf>
    <xf numFmtId="3" fontId="171" fillId="0" borderId="62" xfId="2" applyNumberFormat="1" applyFont="1" applyBorder="1" applyAlignment="1">
      <alignment horizontal="center" vertical="center" wrapText="1"/>
    </xf>
    <xf numFmtId="0" fontId="90" fillId="0" borderId="52" xfId="3" applyFont="1" applyBorder="1" applyAlignment="1">
      <alignment wrapText="1"/>
    </xf>
    <xf numFmtId="3" fontId="90" fillId="4" borderId="52" xfId="2" applyNumberFormat="1" applyFont="1" applyFill="1" applyBorder="1" applyAlignment="1" applyProtection="1">
      <alignment horizontal="center" vertical="center"/>
      <protection locked="0"/>
    </xf>
    <xf numFmtId="168" fontId="171" fillId="4" borderId="62" xfId="15" applyNumberFormat="1" applyFont="1" applyFill="1" applyBorder="1" applyAlignment="1" applyProtection="1">
      <alignment horizontal="center" vertical="center"/>
      <protection locked="0"/>
    </xf>
    <xf numFmtId="0" fontId="90" fillId="0" borderId="0" xfId="16" applyFont="1" applyBorder="1" applyAlignment="1">
      <alignment horizontal="center" vertical="center" wrapText="1"/>
    </xf>
    <xf numFmtId="0" fontId="90" fillId="0" borderId="52" xfId="16" applyFont="1" applyBorder="1" applyAlignment="1">
      <alignment horizontal="left" vertical="center" wrapText="1"/>
    </xf>
    <xf numFmtId="3" fontId="90" fillId="0" borderId="52" xfId="16" applyNumberFormat="1" applyFont="1" applyBorder="1" applyAlignment="1">
      <alignment horizontal="center" vertical="center" wrapText="1"/>
    </xf>
    <xf numFmtId="10" fontId="65" fillId="0" borderId="0" xfId="16" applyNumberFormat="1" applyFont="1" applyAlignment="1">
      <alignment vertical="center" wrapText="1"/>
    </xf>
    <xf numFmtId="3" fontId="90" fillId="0" borderId="61" xfId="16" applyNumberFormat="1" applyFont="1" applyBorder="1" applyAlignment="1">
      <alignment horizontal="center" vertical="center" wrapText="1"/>
    </xf>
    <xf numFmtId="4" fontId="171" fillId="0" borderId="62" xfId="16" applyNumberFormat="1" applyFont="1" applyBorder="1" applyAlignment="1">
      <alignment horizontal="center" vertical="center" wrapText="1"/>
    </xf>
    <xf numFmtId="3" fontId="90" fillId="0" borderId="61" xfId="16" quotePrefix="1" applyNumberFormat="1" applyFont="1" applyBorder="1" applyAlignment="1">
      <alignment horizontal="center" vertical="center" wrapText="1"/>
    </xf>
    <xf numFmtId="0" fontId="50" fillId="39" borderId="53" xfId="2" applyFont="1" applyFill="1" applyBorder="1" applyAlignment="1">
      <alignment horizontal="center" vertical="center" wrapText="1"/>
    </xf>
    <xf numFmtId="9" fontId="204" fillId="0" borderId="0" xfId="8" applyFont="1" applyBorder="1" applyAlignment="1">
      <alignment horizontal="center" vertical="center"/>
    </xf>
    <xf numFmtId="3" fontId="205" fillId="39" borderId="53" xfId="3" applyNumberFormat="1" applyFont="1" applyFill="1" applyBorder="1" applyAlignment="1">
      <alignment horizontal="center" vertical="center" wrapText="1"/>
    </xf>
    <xf numFmtId="3" fontId="205" fillId="39" borderId="54" xfId="3" applyNumberFormat="1" applyFont="1" applyFill="1" applyBorder="1" applyAlignment="1">
      <alignment horizontal="center" vertical="center" wrapText="1"/>
    </xf>
    <xf numFmtId="0" fontId="205" fillId="39" borderId="53" xfId="2" applyFont="1" applyFill="1" applyBorder="1" applyAlignment="1">
      <alignment horizontal="center" vertical="center" wrapText="1"/>
    </xf>
    <xf numFmtId="3" fontId="50" fillId="39" borderId="53" xfId="3" applyNumberFormat="1" applyFont="1" applyFill="1" applyBorder="1" applyAlignment="1">
      <alignment horizontal="center" vertical="center" wrapText="1"/>
    </xf>
    <xf numFmtId="3" fontId="50" fillId="39" borderId="54" xfId="3" applyNumberFormat="1" applyFont="1" applyFill="1" applyBorder="1" applyAlignment="1">
      <alignment horizontal="center" vertical="center" wrapText="1"/>
    </xf>
    <xf numFmtId="2" fontId="50" fillId="0" borderId="0" xfId="2" applyNumberFormat="1" applyFont="1" applyAlignment="1">
      <alignment horizontal="left" vertical="center" wrapText="1"/>
    </xf>
    <xf numFmtId="0" fontId="65" fillId="0" borderId="0" xfId="16" applyFont="1" applyAlignment="1">
      <alignment vertical="center" wrapText="1"/>
    </xf>
    <xf numFmtId="14" fontId="49" fillId="0" borderId="0" xfId="2" applyNumberFormat="1" applyFont="1" applyAlignment="1">
      <alignment vertical="center" wrapText="1"/>
    </xf>
    <xf numFmtId="0" fontId="208" fillId="0" borderId="0" xfId="0" applyFont="1" applyAlignment="1">
      <alignment horizontal="left" vertical="center" wrapText="1"/>
    </xf>
    <xf numFmtId="0" fontId="209" fillId="0" borderId="0" xfId="0" applyFont="1" applyAlignment="1">
      <alignment horizontal="center" wrapText="1"/>
    </xf>
    <xf numFmtId="0" fontId="211" fillId="0" borderId="0" xfId="0" applyFont="1" applyAlignment="1">
      <alignment horizontal="left" vertical="center"/>
    </xf>
    <xf numFmtId="0" fontId="211" fillId="0" borderId="0" xfId="0" applyFont="1" applyAlignment="1">
      <alignment vertical="center"/>
    </xf>
    <xf numFmtId="0" fontId="212" fillId="0" borderId="0" xfId="0" applyFont="1" applyAlignment="1">
      <alignment horizontal="center" vertical="center" wrapText="1"/>
    </xf>
    <xf numFmtId="0" fontId="13" fillId="0" borderId="0" xfId="0" applyFont="1" applyAlignment="1">
      <alignment horizontal="left"/>
    </xf>
    <xf numFmtId="0" fontId="13" fillId="0" borderId="0" xfId="0" applyFont="1"/>
    <xf numFmtId="14" fontId="49" fillId="0" borderId="0" xfId="2" applyNumberFormat="1" applyFont="1" applyAlignment="1">
      <alignment horizontal="left" vertical="center"/>
    </xf>
    <xf numFmtId="14" fontId="49" fillId="0" borderId="0" xfId="21" applyNumberFormat="1" applyFont="1" applyBorder="1" applyAlignment="1">
      <alignment horizontal="center" vertical="center"/>
    </xf>
    <xf numFmtId="0" fontId="50" fillId="0" borderId="0" xfId="2" applyFont="1"/>
    <xf numFmtId="2" fontId="202" fillId="0" borderId="0" xfId="2" applyNumberFormat="1" applyFont="1" applyAlignment="1">
      <alignment horizontal="left" vertical="center" wrapText="1"/>
    </xf>
    <xf numFmtId="0" fontId="1" fillId="0" borderId="0" xfId="0" applyFont="1" applyBorder="1" applyAlignment="1">
      <alignment vertical="center" wrapText="1"/>
    </xf>
    <xf numFmtId="0" fontId="1" fillId="0" borderId="0" xfId="0" applyFont="1" applyAlignment="1">
      <alignment vertical="center" wrapText="1"/>
    </xf>
    <xf numFmtId="14" fontId="50" fillId="0" borderId="0" xfId="2" applyNumberFormat="1" applyFont="1" applyAlignment="1">
      <alignment vertical="center" wrapText="1"/>
    </xf>
    <xf numFmtId="0" fontId="202" fillId="0" borderId="0" xfId="2" applyFont="1" applyAlignment="1">
      <alignment horizontal="center" vertical="center" wrapText="1"/>
    </xf>
    <xf numFmtId="14" fontId="104" fillId="0" borderId="0" xfId="2" applyNumberFormat="1" applyFont="1" applyAlignment="1">
      <alignment horizontal="left" vertical="center" wrapText="1"/>
    </xf>
    <xf numFmtId="3" fontId="104" fillId="0" borderId="0" xfId="0" applyNumberFormat="1" applyFont="1" applyBorder="1" applyAlignment="1">
      <alignment horizontal="center" vertical="center" wrapText="1"/>
    </xf>
    <xf numFmtId="4" fontId="216" fillId="0" borderId="0" xfId="0" applyNumberFormat="1" applyFont="1" applyBorder="1" applyAlignment="1">
      <alignment horizontal="center" vertical="center"/>
    </xf>
    <xf numFmtId="2" fontId="104" fillId="0" borderId="0" xfId="0" applyNumberFormat="1" applyFont="1" applyBorder="1" applyAlignment="1" applyProtection="1">
      <alignment horizontal="center" vertical="center"/>
      <protection locked="0"/>
    </xf>
    <xf numFmtId="4" fontId="216" fillId="0" borderId="0" xfId="0" applyNumberFormat="1" applyFont="1" applyBorder="1" applyAlignment="1">
      <alignment horizontal="center" vertical="center" wrapText="1"/>
    </xf>
    <xf numFmtId="4" fontId="104" fillId="0" borderId="0" xfId="0" applyNumberFormat="1" applyFont="1" applyBorder="1" applyAlignment="1">
      <alignment horizontal="center" vertical="center" wrapText="1"/>
    </xf>
    <xf numFmtId="3" fontId="104" fillId="0" borderId="0" xfId="0" applyNumberFormat="1" applyFont="1" applyBorder="1" applyAlignment="1">
      <alignment horizontal="center" vertical="center"/>
    </xf>
    <xf numFmtId="10" fontId="104" fillId="0" borderId="0" xfId="0" applyNumberFormat="1" applyFont="1" applyBorder="1" applyAlignment="1">
      <alignment vertical="center" wrapText="1"/>
    </xf>
    <xf numFmtId="0" fontId="104" fillId="0" borderId="0" xfId="0" applyFont="1" applyAlignment="1">
      <alignment vertical="center" wrapText="1"/>
    </xf>
    <xf numFmtId="0" fontId="104" fillId="0" borderId="0" xfId="0" applyFont="1" applyBorder="1" applyAlignment="1">
      <alignment vertical="center" wrapText="1"/>
    </xf>
    <xf numFmtId="0" fontId="206" fillId="0" borderId="0" xfId="0" applyFont="1" applyAlignment="1">
      <alignment horizontal="center" wrapText="1"/>
    </xf>
    <xf numFmtId="0" fontId="213" fillId="0" borderId="0" xfId="0" applyFont="1" applyAlignment="1">
      <alignment horizontal="center"/>
    </xf>
    <xf numFmtId="0" fontId="210" fillId="0" borderId="0" xfId="0" applyFont="1" applyAlignment="1">
      <alignment horizontal="center" vertical="center" wrapText="1"/>
    </xf>
    <xf numFmtId="0" fontId="210" fillId="0" borderId="0" xfId="0" applyFont="1" applyAlignment="1" applyProtection="1">
      <alignment horizontal="center" vertical="center" wrapText="1"/>
      <protection locked="0"/>
    </xf>
    <xf numFmtId="0" fontId="209" fillId="0" borderId="0" xfId="0" applyFont="1" applyAlignment="1">
      <alignment horizontal="center" wrapText="1"/>
    </xf>
    <xf numFmtId="0" fontId="208" fillId="0" borderId="0" xfId="0" applyFont="1" applyAlignment="1">
      <alignment horizontal="left" vertical="center" wrapText="1"/>
    </xf>
    <xf numFmtId="0" fontId="119" fillId="0" borderId="0" xfId="18" applyFont="1" applyAlignment="1">
      <alignment horizontal="left" vertical="center" wrapText="1"/>
    </xf>
    <xf numFmtId="0" fontId="118" fillId="0" borderId="0" xfId="18" applyFont="1" applyAlignment="1">
      <alignment horizontal="left" vertical="center" wrapText="1"/>
    </xf>
    <xf numFmtId="0" fontId="117" fillId="0" borderId="0" xfId="0" applyFont="1" applyAlignment="1">
      <alignment horizontal="center"/>
    </xf>
    <xf numFmtId="0" fontId="117" fillId="0" borderId="0" xfId="0" applyFont="1" applyAlignment="1">
      <alignment horizontal="center" vertical="center" wrapText="1"/>
    </xf>
    <xf numFmtId="0" fontId="117" fillId="4" borderId="0" xfId="0" applyFont="1" applyFill="1" applyAlignment="1">
      <alignment horizontal="left" vertical="center" wrapText="1"/>
    </xf>
    <xf numFmtId="0" fontId="115" fillId="4" borderId="0" xfId="0" applyFont="1" applyFill="1" applyAlignment="1">
      <alignment horizontal="left" vertical="center" wrapText="1"/>
    </xf>
    <xf numFmtId="14" fontId="117" fillId="4" borderId="0" xfId="0" applyNumberFormat="1" applyFont="1" applyFill="1" applyAlignment="1">
      <alignment horizontal="justify" vertical="center" wrapText="1"/>
    </xf>
    <xf numFmtId="0" fontId="115" fillId="4" borderId="0" xfId="0" applyFont="1" applyFill="1" applyAlignment="1">
      <alignment horizontal="justify" vertical="center" wrapText="1"/>
    </xf>
    <xf numFmtId="14" fontId="50" fillId="38" borderId="30" xfId="19" applyNumberFormat="1" applyFont="1" applyFill="1" applyBorder="1" applyAlignment="1">
      <alignment horizontal="center" vertical="center"/>
    </xf>
    <xf numFmtId="14" fontId="50" fillId="38" borderId="97" xfId="19" applyNumberFormat="1" applyFont="1" applyFill="1" applyBorder="1" applyAlignment="1">
      <alignment horizontal="center" vertical="center"/>
    </xf>
    <xf numFmtId="14" fontId="50" fillId="38" borderId="104" xfId="19" applyNumberFormat="1" applyFont="1" applyFill="1" applyBorder="1" applyAlignment="1">
      <alignment horizontal="center" vertical="center"/>
    </xf>
    <xf numFmtId="0" fontId="49" fillId="39" borderId="105" xfId="19" applyFont="1" applyFill="1" applyBorder="1" applyAlignment="1">
      <alignment horizontal="center" vertical="center"/>
    </xf>
    <xf numFmtId="14" fontId="50" fillId="38" borderId="106" xfId="19" applyNumberFormat="1" applyFont="1" applyFill="1" applyBorder="1" applyAlignment="1">
      <alignment horizontal="center" vertical="center" wrapText="1"/>
    </xf>
    <xf numFmtId="14" fontId="50" fillId="38" borderId="107" xfId="19" applyNumberFormat="1" applyFont="1" applyFill="1" applyBorder="1" applyAlignment="1">
      <alignment horizontal="center" vertical="center" wrapText="1"/>
    </xf>
    <xf numFmtId="14" fontId="50" fillId="38" borderId="108" xfId="19" applyNumberFormat="1" applyFont="1" applyFill="1" applyBorder="1" applyAlignment="1">
      <alignment horizontal="center" vertical="center" wrapText="1"/>
    </xf>
    <xf numFmtId="14" fontId="50" fillId="38" borderId="104" xfId="19" applyNumberFormat="1" applyFont="1" applyFill="1" applyBorder="1" applyAlignment="1">
      <alignment horizontal="center" vertical="center" wrapText="1"/>
    </xf>
    <xf numFmtId="14" fontId="50" fillId="38" borderId="40" xfId="19" applyNumberFormat="1" applyFont="1" applyFill="1" applyBorder="1" applyAlignment="1">
      <alignment horizontal="center" vertical="center" wrapText="1"/>
    </xf>
    <xf numFmtId="14" fontId="50" fillId="38" borderId="39" xfId="19" applyNumberFormat="1" applyFont="1" applyFill="1" applyBorder="1" applyAlignment="1">
      <alignment horizontal="center" vertical="center" wrapText="1"/>
    </xf>
    <xf numFmtId="14" fontId="50" fillId="38" borderId="105" xfId="19" applyNumberFormat="1" applyFont="1" applyFill="1" applyBorder="1" applyAlignment="1">
      <alignment horizontal="center" vertical="center" wrapText="1"/>
    </xf>
    <xf numFmtId="0" fontId="121" fillId="0" borderId="0" xfId="0" applyFont="1" applyAlignment="1">
      <alignment horizontal="center" vertical="center"/>
    </xf>
    <xf numFmtId="9" fontId="50" fillId="38" borderId="30" xfId="8" applyFont="1" applyFill="1" applyBorder="1" applyAlignment="1">
      <alignment horizontal="center" vertical="center"/>
    </xf>
    <xf numFmtId="9" fontId="50" fillId="38" borderId="97" xfId="8" applyFont="1" applyFill="1" applyBorder="1" applyAlignment="1">
      <alignment horizontal="center" vertical="center"/>
    </xf>
    <xf numFmtId="0" fontId="147" fillId="0" borderId="0" xfId="2" applyFont="1" applyAlignment="1">
      <alignment horizontal="center"/>
    </xf>
    <xf numFmtId="0" fontId="133" fillId="0" borderId="0" xfId="2" applyFont="1" applyAlignment="1">
      <alignment horizontal="center" vertical="center"/>
    </xf>
    <xf numFmtId="0" fontId="121" fillId="0" borderId="0" xfId="2" applyFont="1" applyAlignment="1">
      <alignment horizontal="center" vertical="center"/>
    </xf>
    <xf numFmtId="0" fontId="167" fillId="2" borderId="0" xfId="5" applyFont="1" applyFill="1" applyAlignment="1">
      <alignment horizontal="center" vertical="center"/>
    </xf>
    <xf numFmtId="0" fontId="50" fillId="39" borderId="31" xfId="2" applyFont="1" applyFill="1" applyBorder="1" applyAlignment="1">
      <alignment horizontal="center" vertical="center" wrapText="1"/>
    </xf>
    <xf numFmtId="0" fontId="50" fillId="39" borderId="44" xfId="2" applyFont="1" applyFill="1" applyBorder="1" applyAlignment="1">
      <alignment horizontal="center" vertical="center" wrapText="1"/>
    </xf>
    <xf numFmtId="0" fontId="50" fillId="39" borderId="45" xfId="2" applyFont="1" applyFill="1" applyBorder="1" applyAlignment="1">
      <alignment horizontal="center" vertical="center" wrapText="1"/>
    </xf>
    <xf numFmtId="0" fontId="168" fillId="41" borderId="36" xfId="2" applyFont="1" applyFill="1" applyBorder="1" applyAlignment="1">
      <alignment horizontal="center" vertical="center" wrapText="1"/>
    </xf>
    <xf numFmtId="0" fontId="168" fillId="41" borderId="37" xfId="2" applyFont="1" applyFill="1" applyBorder="1" applyAlignment="1">
      <alignment horizontal="center" vertical="center" wrapText="1"/>
    </xf>
    <xf numFmtId="0" fontId="168" fillId="41" borderId="141" xfId="2" applyFont="1" applyFill="1" applyBorder="1" applyAlignment="1">
      <alignment horizontal="center" vertical="center" wrapText="1"/>
    </xf>
    <xf numFmtId="0" fontId="168" fillId="41" borderId="142" xfId="2" applyFont="1" applyFill="1" applyBorder="1" applyAlignment="1">
      <alignment horizontal="center" vertical="center" wrapText="1"/>
    </xf>
    <xf numFmtId="0" fontId="125" fillId="41" borderId="37" xfId="2" applyFont="1" applyFill="1" applyBorder="1" applyAlignment="1">
      <alignment horizontal="center" vertical="center" wrapText="1"/>
    </xf>
    <xf numFmtId="0" fontId="125" fillId="41" borderId="38" xfId="2" applyFont="1" applyFill="1" applyBorder="1" applyAlignment="1">
      <alignment horizontal="center" vertical="center" wrapText="1"/>
    </xf>
    <xf numFmtId="0" fontId="50" fillId="40" borderId="126" xfId="2" applyFont="1" applyFill="1" applyBorder="1" applyAlignment="1">
      <alignment horizontal="center" vertical="center" wrapText="1"/>
    </xf>
    <xf numFmtId="0" fontId="50" fillId="40" borderId="130" xfId="2" applyFont="1" applyFill="1" applyBorder="1" applyAlignment="1">
      <alignment horizontal="center" vertical="center" wrapText="1"/>
    </xf>
    <xf numFmtId="0" fontId="50" fillId="40" borderId="131" xfId="2" applyFont="1" applyFill="1" applyBorder="1" applyAlignment="1">
      <alignment horizontal="center" vertical="center" wrapText="1"/>
    </xf>
    <xf numFmtId="0" fontId="50" fillId="39" borderId="172" xfId="2" applyFont="1" applyFill="1" applyBorder="1" applyAlignment="1">
      <alignment horizontal="center" vertical="center" wrapText="1"/>
    </xf>
    <xf numFmtId="0" fontId="50" fillId="39" borderId="132" xfId="2" applyFont="1" applyFill="1" applyBorder="1" applyAlignment="1">
      <alignment horizontal="center" vertical="center" wrapText="1"/>
    </xf>
    <xf numFmtId="0" fontId="50" fillId="39" borderId="173" xfId="2" applyFont="1" applyFill="1" applyBorder="1" applyAlignment="1">
      <alignment horizontal="center" vertical="center" wrapText="1"/>
    </xf>
    <xf numFmtId="0" fontId="50" fillId="39" borderId="174" xfId="2" applyFont="1" applyFill="1" applyBorder="1" applyAlignment="1">
      <alignment horizontal="center" vertical="center" wrapText="1"/>
    </xf>
    <xf numFmtId="0" fontId="50" fillId="39" borderId="143" xfId="2" applyFont="1" applyFill="1" applyBorder="1" applyAlignment="1">
      <alignment horizontal="center" vertical="center" wrapText="1"/>
    </xf>
    <xf numFmtId="0" fontId="50" fillId="39" borderId="107" xfId="2" applyFont="1" applyFill="1" applyBorder="1" applyAlignment="1">
      <alignment horizontal="center" vertical="center" wrapText="1"/>
    </xf>
    <xf numFmtId="0" fontId="50" fillId="39" borderId="137" xfId="2" applyFont="1" applyFill="1" applyBorder="1" applyAlignment="1">
      <alignment horizontal="center" vertical="center" wrapText="1"/>
    </xf>
    <xf numFmtId="0" fontId="50" fillId="39" borderId="138" xfId="2" applyFont="1" applyFill="1" applyBorder="1" applyAlignment="1">
      <alignment horizontal="center" vertical="center" wrapText="1"/>
    </xf>
    <xf numFmtId="0" fontId="122" fillId="39" borderId="20" xfId="2" applyFont="1" applyFill="1" applyBorder="1" applyAlignment="1">
      <alignment horizontal="center" vertical="center" wrapText="1"/>
    </xf>
    <xf numFmtId="0" fontId="122" fillId="39" borderId="48" xfId="2" applyFont="1" applyFill="1" applyBorder="1" applyAlignment="1">
      <alignment horizontal="center" vertical="center" wrapText="1"/>
    </xf>
    <xf numFmtId="0" fontId="50" fillId="39" borderId="133" xfId="2" applyFont="1" applyFill="1" applyBorder="1" applyAlignment="1">
      <alignment horizontal="center" vertical="center" wrapText="1"/>
    </xf>
    <xf numFmtId="0" fontId="50" fillId="39" borderId="134" xfId="2" applyFont="1" applyFill="1" applyBorder="1" applyAlignment="1">
      <alignment horizontal="center" vertical="center" wrapText="1"/>
    </xf>
    <xf numFmtId="2" fontId="90" fillId="0" borderId="0" xfId="2" applyNumberFormat="1" applyFont="1" applyAlignment="1">
      <alignment horizontal="left" vertical="center" wrapText="1"/>
    </xf>
    <xf numFmtId="49" fontId="126" fillId="0" borderId="0" xfId="0" applyNumberFormat="1" applyFont="1" applyAlignment="1">
      <alignment horizontal="left" vertical="center" wrapText="1"/>
    </xf>
    <xf numFmtId="49" fontId="148" fillId="0" borderId="0" xfId="0" applyNumberFormat="1" applyFont="1" applyAlignment="1">
      <alignment horizontal="left" vertical="center" wrapText="1"/>
    </xf>
    <xf numFmtId="0" fontId="125" fillId="0" borderId="0" xfId="0" applyFont="1" applyAlignment="1">
      <alignment horizontal="center"/>
    </xf>
    <xf numFmtId="0" fontId="50" fillId="39" borderId="36" xfId="0" applyFont="1" applyFill="1" applyBorder="1" applyAlignment="1">
      <alignment horizontal="center" vertical="center" wrapText="1"/>
    </xf>
    <xf numFmtId="0" fontId="50" fillId="39" borderId="38" xfId="0" applyFont="1" applyFill="1" applyBorder="1" applyAlignment="1">
      <alignment horizontal="center" vertical="center" wrapText="1"/>
    </xf>
    <xf numFmtId="0" fontId="50" fillId="39" borderId="31" xfId="0" applyFont="1" applyFill="1" applyBorder="1" applyAlignment="1">
      <alignment horizontal="center" vertical="center" wrapText="1"/>
    </xf>
    <xf numFmtId="0" fontId="50" fillId="39" borderId="45" xfId="0" applyFont="1" applyFill="1" applyBorder="1" applyAlignment="1">
      <alignment horizontal="center" vertical="center" wrapText="1"/>
    </xf>
    <xf numFmtId="0" fontId="153" fillId="0" borderId="0" xfId="0" applyFont="1" applyAlignment="1" applyProtection="1">
      <alignment horizontal="center" vertical="center" wrapText="1"/>
      <protection locked="0"/>
    </xf>
    <xf numFmtId="2" fontId="133" fillId="0" borderId="0" xfId="2" applyNumberFormat="1" applyFont="1" applyAlignment="1">
      <alignment horizontal="left" vertical="center" wrapText="1"/>
    </xf>
    <xf numFmtId="0" fontId="159" fillId="0" borderId="0" xfId="2" applyFont="1" applyAlignment="1">
      <alignment horizontal="center" vertical="center"/>
    </xf>
    <xf numFmtId="0" fontId="160" fillId="2" borderId="0" xfId="5" applyFont="1" applyFill="1" applyAlignment="1">
      <alignment horizontal="center" vertical="center"/>
    </xf>
    <xf numFmtId="0" fontId="50" fillId="39" borderId="36" xfId="2" applyFont="1" applyFill="1" applyBorder="1" applyAlignment="1">
      <alignment horizontal="center" vertical="center" wrapText="1"/>
    </xf>
    <xf numFmtId="0" fontId="50" fillId="39" borderId="38" xfId="2" applyFont="1" applyFill="1" applyBorder="1" applyAlignment="1">
      <alignment horizontal="center" vertical="center" wrapText="1"/>
    </xf>
    <xf numFmtId="0" fontId="50" fillId="39" borderId="37" xfId="2" applyFont="1" applyFill="1" applyBorder="1" applyAlignment="1">
      <alignment horizontal="center" vertical="center" wrapText="1"/>
    </xf>
    <xf numFmtId="49" fontId="165" fillId="0" borderId="0" xfId="0" applyNumberFormat="1" applyFont="1" applyAlignment="1">
      <alignment horizontal="left" vertical="center" wrapText="1"/>
    </xf>
    <xf numFmtId="49" fontId="165" fillId="0" borderId="0" xfId="2" applyNumberFormat="1" applyFont="1" applyAlignment="1">
      <alignment horizontal="left" vertical="center" wrapText="1"/>
    </xf>
    <xf numFmtId="2" fontId="202" fillId="0" borderId="0" xfId="2" applyNumberFormat="1" applyFont="1" applyAlignment="1">
      <alignment horizontal="left" vertical="center" wrapText="1"/>
    </xf>
    <xf numFmtId="49" fontId="49" fillId="0" borderId="0" xfId="0" applyNumberFormat="1" applyFont="1" applyAlignment="1">
      <alignment horizontal="left" vertical="center" wrapText="1"/>
    </xf>
    <xf numFmtId="49" fontId="104" fillId="0" borderId="0" xfId="0" applyNumberFormat="1" applyFont="1" applyAlignment="1">
      <alignment horizontal="left" vertical="center" wrapText="1"/>
    </xf>
    <xf numFmtId="49" fontId="148" fillId="0" borderId="0" xfId="2" applyNumberFormat="1" applyFont="1" applyAlignment="1">
      <alignment horizontal="left" vertical="center" wrapText="1"/>
    </xf>
    <xf numFmtId="0" fontId="50" fillId="39" borderId="199" xfId="2" applyFont="1" applyFill="1" applyBorder="1" applyAlignment="1">
      <alignment horizontal="center" vertical="center" wrapText="1"/>
    </xf>
    <xf numFmtId="0" fontId="50" fillId="39" borderId="124" xfId="2" applyFont="1" applyFill="1" applyBorder="1" applyAlignment="1">
      <alignment horizontal="center" vertical="center" wrapText="1"/>
    </xf>
    <xf numFmtId="0" fontId="165" fillId="0" borderId="0" xfId="0" applyFont="1" applyAlignment="1">
      <alignment horizontal="left" vertical="center" wrapText="1"/>
    </xf>
    <xf numFmtId="0" fontId="50" fillId="40" borderId="40" xfId="2" applyFont="1" applyFill="1" applyBorder="1" applyAlignment="1">
      <alignment horizontal="center" vertical="center" wrapText="1"/>
    </xf>
    <xf numFmtId="0" fontId="50" fillId="40" borderId="43" xfId="2" applyFont="1" applyFill="1" applyBorder="1" applyAlignment="1">
      <alignment horizontal="center" vertical="center" wrapText="1"/>
    </xf>
    <xf numFmtId="0" fontId="50" fillId="40" borderId="107" xfId="2" applyFont="1" applyFill="1" applyBorder="1" applyAlignment="1">
      <alignment horizontal="center" vertical="center" wrapText="1"/>
    </xf>
    <xf numFmtId="0" fontId="50" fillId="40" borderId="132" xfId="2" applyFont="1" applyFill="1" applyBorder="1" applyAlignment="1">
      <alignment horizontal="center" vertical="center" wrapText="1"/>
    </xf>
    <xf numFmtId="0" fontId="168" fillId="41" borderId="128" xfId="2" applyFont="1" applyFill="1" applyBorder="1" applyAlignment="1">
      <alignment horizontal="center" vertical="center" wrapText="1"/>
    </xf>
    <xf numFmtId="0" fontId="168" fillId="41" borderId="129" xfId="2" applyFont="1" applyFill="1" applyBorder="1" applyAlignment="1">
      <alignment horizontal="center" vertical="center" wrapText="1"/>
    </xf>
    <xf numFmtId="0" fontId="161" fillId="41" borderId="37" xfId="2" applyFont="1" applyFill="1" applyBorder="1" applyAlignment="1">
      <alignment horizontal="center" vertical="center" wrapText="1"/>
    </xf>
    <xf numFmtId="0" fontId="161" fillId="41" borderId="38" xfId="2" applyFont="1" applyFill="1" applyBorder="1" applyAlignment="1">
      <alignment horizontal="center" vertical="center" wrapText="1"/>
    </xf>
    <xf numFmtId="0" fontId="50" fillId="39" borderId="39" xfId="2" applyFont="1" applyFill="1" applyBorder="1" applyAlignment="1">
      <alignment horizontal="center" vertical="center" wrapText="1"/>
    </xf>
    <xf numFmtId="0" fontId="50" fillId="39" borderId="41" xfId="2" applyFont="1" applyFill="1" applyBorder="1" applyAlignment="1">
      <alignment horizontal="center" vertical="center" wrapText="1"/>
    </xf>
    <xf numFmtId="2" fontId="27" fillId="0" borderId="0" xfId="2" applyNumberFormat="1" applyFont="1" applyAlignment="1">
      <alignment horizontal="left" vertical="center" wrapText="1"/>
    </xf>
    <xf numFmtId="49" fontId="18" fillId="0" borderId="0" xfId="2" applyNumberFormat="1" applyFont="1" applyAlignment="1">
      <alignment horizontal="left" vertical="center" wrapText="1"/>
    </xf>
    <xf numFmtId="0" fontId="30" fillId="0" borderId="0" xfId="2" applyFont="1" applyAlignment="1">
      <alignment horizontal="center"/>
    </xf>
    <xf numFmtId="0" fontId="16" fillId="0" borderId="0" xfId="2" applyFont="1" applyAlignment="1">
      <alignment horizontal="center" vertical="center"/>
    </xf>
    <xf numFmtId="0" fontId="19" fillId="0" borderId="5" xfId="2" applyFont="1" applyBorder="1" applyAlignment="1">
      <alignment horizontal="center" vertical="center" wrapText="1"/>
    </xf>
    <xf numFmtId="0" fontId="19" fillId="0" borderId="4" xfId="2" applyFont="1" applyBorder="1" applyAlignment="1">
      <alignment horizontal="center" vertical="center" wrapText="1"/>
    </xf>
    <xf numFmtId="0" fontId="19" fillId="0" borderId="3" xfId="2" applyFont="1" applyBorder="1" applyAlignment="1">
      <alignment horizontal="center" vertical="center" wrapText="1"/>
    </xf>
    <xf numFmtId="0" fontId="38" fillId="0" borderId="13" xfId="2" applyFont="1" applyBorder="1" applyAlignment="1">
      <alignment horizontal="center" vertical="center" wrapText="1"/>
    </xf>
    <xf numFmtId="0" fontId="38" fillId="0" borderId="9" xfId="2" applyFont="1" applyBorder="1" applyAlignment="1">
      <alignment horizontal="center" vertical="center" wrapText="1"/>
    </xf>
    <xf numFmtId="49" fontId="18" fillId="0" borderId="0" xfId="0" applyNumberFormat="1" applyFont="1" applyAlignment="1">
      <alignment horizontal="left" vertical="center" wrapText="1"/>
    </xf>
    <xf numFmtId="0" fontId="38" fillId="0" borderId="10" xfId="2" applyFont="1" applyBorder="1" applyAlignment="1">
      <alignment horizontal="center" vertical="center" wrapText="1"/>
    </xf>
    <xf numFmtId="0" fontId="38" fillId="0" borderId="12" xfId="2" applyFont="1" applyBorder="1" applyAlignment="1">
      <alignment horizontal="center" vertical="center" wrapText="1"/>
    </xf>
    <xf numFmtId="0" fontId="38" fillId="0" borderId="11" xfId="2" applyFont="1" applyBorder="1" applyAlignment="1">
      <alignment horizontal="center" vertical="center" wrapText="1"/>
    </xf>
    <xf numFmtId="0" fontId="38" fillId="0" borderId="0" xfId="2" applyFont="1" applyAlignment="1">
      <alignment horizontal="center" vertical="center" wrapText="1"/>
    </xf>
    <xf numFmtId="0" fontId="14" fillId="2" borderId="0" xfId="5" applyFont="1" applyFill="1" applyAlignment="1">
      <alignment horizontal="center" vertical="center"/>
    </xf>
    <xf numFmtId="0" fontId="50" fillId="0" borderId="0" xfId="2" applyFont="1" applyAlignment="1">
      <alignment horizontal="center" vertical="center" wrapText="1"/>
    </xf>
    <xf numFmtId="49" fontId="65" fillId="0" borderId="0" xfId="0" applyNumberFormat="1" applyFont="1" applyBorder="1" applyAlignment="1">
      <alignment horizontal="left" vertical="center" wrapText="1"/>
    </xf>
    <xf numFmtId="49" fontId="49" fillId="0" borderId="0" xfId="2" applyNumberFormat="1" applyFont="1" applyAlignment="1">
      <alignment horizontal="left" vertical="center" wrapText="1"/>
    </xf>
    <xf numFmtId="0" fontId="50" fillId="40" borderId="149" xfId="2" applyFont="1" applyFill="1" applyBorder="1" applyAlignment="1">
      <alignment horizontal="center" vertical="center" wrapText="1"/>
    </xf>
    <xf numFmtId="0" fontId="50" fillId="40" borderId="127" xfId="2" applyFont="1" applyFill="1" applyBorder="1" applyAlignment="1">
      <alignment horizontal="center" vertical="center" wrapText="1"/>
    </xf>
    <xf numFmtId="0" fontId="50" fillId="40" borderId="129" xfId="2" applyFont="1" applyFill="1" applyBorder="1" applyAlignment="1">
      <alignment horizontal="center" vertical="center" wrapText="1"/>
    </xf>
    <xf numFmtId="0" fontId="50" fillId="39" borderId="128" xfId="2" applyFont="1" applyFill="1" applyBorder="1" applyAlignment="1">
      <alignment horizontal="center" vertical="center" wrapText="1"/>
    </xf>
    <xf numFmtId="0" fontId="50" fillId="39" borderId="129" xfId="2" applyFont="1" applyFill="1" applyBorder="1" applyAlignment="1">
      <alignment horizontal="center" vertical="center" wrapText="1"/>
    </xf>
    <xf numFmtId="0" fontId="172" fillId="40" borderId="150" xfId="2" applyFont="1" applyFill="1" applyBorder="1" applyAlignment="1">
      <alignment horizontal="center" vertical="center" wrapText="1"/>
    </xf>
    <xf numFmtId="0" fontId="172" fillId="40" borderId="130" xfId="2" applyFont="1" applyFill="1" applyBorder="1" applyAlignment="1">
      <alignment horizontal="center" vertical="center" wrapText="1"/>
    </xf>
    <xf numFmtId="0" fontId="172" fillId="40" borderId="131" xfId="2" applyFont="1" applyFill="1" applyBorder="1" applyAlignment="1">
      <alignment horizontal="center" vertical="center" wrapText="1"/>
    </xf>
    <xf numFmtId="0" fontId="174" fillId="0" borderId="0" xfId="2" applyFont="1" applyAlignment="1">
      <alignment horizontal="left" vertical="center" wrapText="1"/>
    </xf>
    <xf numFmtId="0" fontId="50" fillId="40" borderId="0" xfId="2" applyFont="1" applyFill="1" applyAlignment="1">
      <alignment horizontal="center" vertical="center" wrapText="1"/>
    </xf>
    <xf numFmtId="0" fontId="50" fillId="40" borderId="137" xfId="2" applyFont="1" applyFill="1" applyBorder="1" applyAlignment="1">
      <alignment horizontal="center" vertical="center" wrapText="1"/>
    </xf>
    <xf numFmtId="0" fontId="50" fillId="40" borderId="134" xfId="2" applyFont="1" applyFill="1" applyBorder="1" applyAlignment="1">
      <alignment horizontal="center" vertical="center" wrapText="1"/>
    </xf>
    <xf numFmtId="0" fontId="50" fillId="40" borderId="135" xfId="2" applyFont="1" applyFill="1" applyBorder="1" applyAlignment="1">
      <alignment horizontal="center" vertical="center" wrapText="1"/>
    </xf>
    <xf numFmtId="0" fontId="50" fillId="40" borderId="136" xfId="2" applyFont="1" applyFill="1" applyBorder="1" applyAlignment="1">
      <alignment horizontal="center" vertical="center" wrapText="1"/>
    </xf>
    <xf numFmtId="0" fontId="50" fillId="39" borderId="51" xfId="2" applyFont="1" applyFill="1" applyBorder="1" applyAlignment="1">
      <alignment horizontal="center" vertical="center" wrapText="1"/>
    </xf>
    <xf numFmtId="0" fontId="161" fillId="0" borderId="37" xfId="2" applyFont="1" applyBorder="1" applyAlignment="1">
      <alignment horizontal="center" vertical="center" wrapText="1"/>
    </xf>
    <xf numFmtId="0" fontId="50" fillId="39" borderId="144" xfId="2" applyFont="1" applyFill="1" applyBorder="1" applyAlignment="1">
      <alignment horizontal="center" vertical="center" wrapText="1"/>
    </xf>
    <xf numFmtId="0" fontId="159" fillId="0" borderId="0" xfId="2" applyFont="1" applyAlignment="1">
      <alignment horizontal="center" vertical="center" wrapText="1"/>
    </xf>
    <xf numFmtId="0" fontId="133" fillId="0" borderId="0" xfId="0" applyFont="1" applyBorder="1" applyAlignment="1">
      <alignment horizontal="left" vertical="center" wrapText="1"/>
    </xf>
    <xf numFmtId="0" fontId="148" fillId="0" borderId="0" xfId="0" applyFont="1" applyBorder="1" applyAlignment="1">
      <alignment horizontal="left" vertical="center" wrapText="1"/>
    </xf>
    <xf numFmtId="0" fontId="50" fillId="39" borderId="128" xfId="0" applyFont="1" applyFill="1" applyBorder="1" applyAlignment="1">
      <alignment horizontal="center" vertical="center" wrapText="1"/>
    </xf>
    <xf numFmtId="0" fontId="50" fillId="39" borderId="144" xfId="0" applyFont="1" applyFill="1" applyBorder="1" applyAlignment="1">
      <alignment horizontal="center" vertical="center" wrapText="1"/>
    </xf>
    <xf numFmtId="2" fontId="161" fillId="0" borderId="0" xfId="0" applyNumberFormat="1" applyFont="1" applyAlignment="1">
      <alignment horizontal="left" vertical="center" wrapText="1"/>
    </xf>
    <xf numFmtId="0" fontId="147" fillId="0" borderId="0" xfId="0" applyFont="1" applyAlignment="1">
      <alignment horizontal="center"/>
    </xf>
    <xf numFmtId="0" fontId="133" fillId="0" borderId="0" xfId="0" applyFont="1" applyAlignment="1">
      <alignment horizontal="center" vertical="center"/>
    </xf>
    <xf numFmtId="0" fontId="159" fillId="0" borderId="0" xfId="0" applyFont="1" applyAlignment="1">
      <alignment horizontal="center" vertical="center"/>
    </xf>
    <xf numFmtId="0" fontId="50" fillId="39" borderId="44" xfId="0" applyFont="1" applyFill="1" applyBorder="1" applyAlignment="1">
      <alignment horizontal="center" vertical="center" wrapText="1"/>
    </xf>
    <xf numFmtId="0" fontId="50" fillId="39" borderId="126" xfId="0" applyFont="1" applyFill="1" applyBorder="1" applyAlignment="1">
      <alignment horizontal="center" vertical="center" wrapText="1"/>
    </xf>
    <xf numFmtId="0" fontId="50" fillId="39" borderId="130" xfId="0" applyFont="1" applyFill="1" applyBorder="1" applyAlignment="1">
      <alignment horizontal="center" vertical="center" wrapText="1"/>
    </xf>
    <xf numFmtId="0" fontId="50" fillId="39" borderId="131" xfId="0" applyFont="1" applyFill="1" applyBorder="1" applyAlignment="1">
      <alignment horizontal="center" vertical="center" wrapText="1"/>
    </xf>
    <xf numFmtId="0" fontId="50" fillId="39" borderId="39" xfId="0" applyFont="1" applyFill="1" applyBorder="1" applyAlignment="1">
      <alignment horizontal="center" vertical="center" wrapText="1"/>
    </xf>
    <xf numFmtId="0" fontId="50" fillId="39" borderId="40" xfId="0" applyFont="1" applyFill="1" applyBorder="1" applyAlignment="1">
      <alignment horizontal="center" vertical="center" wrapText="1"/>
    </xf>
    <xf numFmtId="0" fontId="139" fillId="0" borderId="0" xfId="0" applyFont="1" applyBorder="1" applyAlignment="1">
      <alignment horizontal="center" vertical="center"/>
    </xf>
    <xf numFmtId="0" fontId="50" fillId="39" borderId="53" xfId="0" applyFont="1" applyFill="1" applyBorder="1" applyAlignment="1">
      <alignment horizontal="center" vertical="center" wrapText="1"/>
    </xf>
    <xf numFmtId="0" fontId="50" fillId="39" borderId="54" xfId="0" applyFont="1" applyFill="1" applyBorder="1" applyAlignment="1">
      <alignment horizontal="center" vertical="center" wrapText="1"/>
    </xf>
    <xf numFmtId="0" fontId="50" fillId="39" borderId="75" xfId="0" applyFont="1" applyFill="1" applyBorder="1" applyAlignment="1">
      <alignment horizontal="center" vertical="center" wrapText="1"/>
    </xf>
    <xf numFmtId="0" fontId="50" fillId="39" borderId="153" xfId="0" applyFont="1" applyFill="1" applyBorder="1" applyAlignment="1">
      <alignment horizontal="center" vertical="center" wrapText="1"/>
    </xf>
    <xf numFmtId="0" fontId="122" fillId="39" borderId="75" xfId="0" applyFont="1" applyFill="1" applyBorder="1" applyAlignment="1">
      <alignment horizontal="center" vertical="center" wrapText="1"/>
    </xf>
    <xf numFmtId="0" fontId="122" fillId="39" borderId="153" xfId="0" applyFont="1" applyFill="1" applyBorder="1" applyAlignment="1">
      <alignment horizontal="center" vertical="center" wrapText="1"/>
    </xf>
    <xf numFmtId="0" fontId="159" fillId="0" borderId="0" xfId="0" applyFont="1" applyAlignment="1">
      <alignment horizontal="center" vertical="center" wrapText="1"/>
    </xf>
    <xf numFmtId="0" fontId="50" fillId="0" borderId="0" xfId="0" applyFont="1" applyBorder="1" applyAlignment="1">
      <alignment horizontal="center" vertical="center"/>
    </xf>
    <xf numFmtId="0" fontId="50" fillId="0" borderId="0" xfId="0" applyFont="1" applyBorder="1" applyAlignment="1">
      <alignment horizontal="center" vertical="center" wrapText="1"/>
    </xf>
    <xf numFmtId="0" fontId="76" fillId="0" borderId="0" xfId="0" applyFont="1" applyBorder="1" applyAlignment="1">
      <alignment horizontal="center" vertical="center"/>
    </xf>
    <xf numFmtId="0" fontId="62" fillId="0" borderId="0" xfId="0" applyFont="1" applyBorder="1" applyAlignment="1">
      <alignment horizontal="center" vertical="center" wrapText="1"/>
    </xf>
    <xf numFmtId="0" fontId="77" fillId="0" borderId="0" xfId="0" applyFont="1" applyBorder="1" applyAlignment="1">
      <alignment horizontal="center" vertical="center" wrapText="1"/>
    </xf>
    <xf numFmtId="0" fontId="50" fillId="39" borderId="53" xfId="2" applyFont="1" applyFill="1" applyBorder="1" applyAlignment="1">
      <alignment horizontal="center" vertical="center" wrapText="1"/>
    </xf>
    <xf numFmtId="0" fontId="49" fillId="39" borderId="54" xfId="2" applyFont="1" applyFill="1" applyBorder="1" applyAlignment="1">
      <alignment horizontal="center" vertical="center" wrapText="1"/>
    </xf>
    <xf numFmtId="0" fontId="122" fillId="39" borderId="55" xfId="2" applyFont="1" applyFill="1" applyBorder="1" applyAlignment="1">
      <alignment horizontal="center" vertical="center" wrapText="1"/>
    </xf>
    <xf numFmtId="0" fontId="122" fillId="39" borderId="56" xfId="2" applyFont="1" applyFill="1" applyBorder="1" applyAlignment="1">
      <alignment horizontal="center" vertical="center" wrapText="1"/>
    </xf>
    <xf numFmtId="0" fontId="122" fillId="39" borderId="75" xfId="2" applyFont="1" applyFill="1" applyBorder="1" applyAlignment="1">
      <alignment horizontal="center" vertical="center" wrapText="1"/>
    </xf>
    <xf numFmtId="0" fontId="122" fillId="39" borderId="157" xfId="2" applyFont="1" applyFill="1" applyBorder="1" applyAlignment="1">
      <alignment horizontal="center" vertical="center" wrapText="1"/>
    </xf>
    <xf numFmtId="2" fontId="50" fillId="0" borderId="0" xfId="2" applyNumberFormat="1" applyFont="1" applyAlignment="1">
      <alignment horizontal="left" vertical="center" wrapText="1"/>
    </xf>
    <xf numFmtId="0" fontId="50" fillId="39" borderId="137" xfId="0" applyFont="1" applyFill="1" applyBorder="1" applyAlignment="1">
      <alignment horizontal="center" vertical="center" wrapText="1"/>
    </xf>
    <xf numFmtId="0" fontId="50" fillId="39" borderId="161" xfId="0" applyFont="1" applyFill="1" applyBorder="1" applyAlignment="1">
      <alignment horizontal="center" vertical="center" wrapText="1"/>
    </xf>
    <xf numFmtId="0" fontId="50" fillId="39" borderId="55" xfId="0" applyFont="1" applyFill="1" applyBorder="1" applyAlignment="1">
      <alignment horizontal="center" vertical="center" wrapText="1"/>
    </xf>
    <xf numFmtId="0" fontId="50" fillId="39" borderId="59" xfId="0" applyFont="1" applyFill="1" applyBorder="1" applyAlignment="1">
      <alignment horizontal="center" vertical="center" wrapText="1"/>
    </xf>
    <xf numFmtId="0" fontId="50" fillId="39" borderId="57" xfId="0" applyFont="1" applyFill="1" applyBorder="1" applyAlignment="1">
      <alignment horizontal="center" vertical="center" wrapText="1"/>
    </xf>
    <xf numFmtId="0" fontId="149" fillId="0" borderId="53" xfId="0" applyFont="1" applyBorder="1" applyAlignment="1">
      <alignment horizontal="center" vertical="center" wrapText="1"/>
    </xf>
    <xf numFmtId="0" fontId="149" fillId="0" borderId="63" xfId="0" applyFont="1" applyBorder="1" applyAlignment="1">
      <alignment horizontal="center" vertical="center" wrapText="1"/>
    </xf>
    <xf numFmtId="0" fontId="149" fillId="0" borderId="54" xfId="0" applyFont="1" applyBorder="1" applyAlignment="1">
      <alignment horizontal="center" vertical="center" wrapText="1"/>
    </xf>
    <xf numFmtId="0" fontId="161" fillId="0" borderId="61" xfId="0" applyFont="1" applyBorder="1" applyAlignment="1">
      <alignment horizontal="center" vertical="center" wrapText="1"/>
    </xf>
    <xf numFmtId="0" fontId="161" fillId="0" borderId="66" xfId="0" applyFont="1" applyBorder="1" applyAlignment="1">
      <alignment horizontal="center" vertical="center" wrapText="1"/>
    </xf>
    <xf numFmtId="0" fontId="161" fillId="0" borderId="62" xfId="0" applyFont="1" applyBorder="1" applyAlignment="1">
      <alignment horizontal="center" vertical="center" wrapText="1"/>
    </xf>
    <xf numFmtId="0" fontId="50" fillId="39" borderId="63" xfId="0" applyFont="1" applyFill="1" applyBorder="1" applyAlignment="1">
      <alignment horizontal="center" vertical="center" wrapText="1"/>
    </xf>
    <xf numFmtId="0" fontId="50" fillId="39" borderId="162" xfId="0" applyFont="1" applyFill="1" applyBorder="1" applyAlignment="1">
      <alignment horizontal="center" vertical="center" wrapText="1"/>
    </xf>
    <xf numFmtId="0" fontId="50" fillId="39" borderId="157" xfId="0" applyFont="1" applyFill="1" applyBorder="1" applyAlignment="1">
      <alignment horizontal="center" vertical="center" wrapText="1"/>
    </xf>
    <xf numFmtId="0" fontId="50" fillId="39" borderId="56" xfId="0" applyFont="1" applyFill="1" applyBorder="1" applyAlignment="1">
      <alignment horizontal="center" vertical="center" wrapText="1"/>
    </xf>
    <xf numFmtId="0" fontId="50" fillId="39" borderId="158" xfId="0" applyFont="1" applyFill="1" applyBorder="1" applyAlignment="1">
      <alignment horizontal="center" vertical="center" wrapText="1"/>
    </xf>
    <xf numFmtId="0" fontId="50" fillId="39" borderId="159" xfId="0" applyFont="1" applyFill="1" applyBorder="1" applyAlignment="1">
      <alignment horizontal="center" vertical="center" wrapText="1"/>
    </xf>
    <xf numFmtId="0" fontId="30" fillId="0" borderId="0" xfId="0" applyFont="1" applyAlignment="1">
      <alignment horizontal="center"/>
    </xf>
    <xf numFmtId="0" fontId="16" fillId="0" borderId="0" xfId="0" applyFont="1" applyAlignment="1">
      <alignment horizontal="center" vertical="center"/>
    </xf>
    <xf numFmtId="0" fontId="68" fillId="0" borderId="0" xfId="0" applyFont="1" applyBorder="1" applyAlignment="1">
      <alignment horizontal="center" vertical="center" wrapText="1"/>
    </xf>
    <xf numFmtId="0" fontId="75" fillId="0" borderId="0" xfId="0" applyFont="1" applyBorder="1" applyAlignment="1">
      <alignment horizontal="center" vertical="center" wrapText="1"/>
    </xf>
    <xf numFmtId="2" fontId="34" fillId="0" borderId="0" xfId="0" applyNumberFormat="1" applyFont="1" applyAlignment="1">
      <alignment horizontal="left" vertical="center" wrapText="1"/>
    </xf>
    <xf numFmtId="0" fontId="27" fillId="0" borderId="0" xfId="0" applyFont="1" applyBorder="1" applyAlignment="1">
      <alignment horizontal="left" vertical="center" wrapText="1"/>
    </xf>
    <xf numFmtId="0" fontId="18" fillId="0" borderId="0" xfId="0" applyFont="1" applyBorder="1" applyAlignment="1">
      <alignment horizontal="left" vertical="center" wrapText="1"/>
    </xf>
    <xf numFmtId="0" fontId="50" fillId="39" borderId="55" xfId="0" applyFont="1" applyFill="1" applyBorder="1" applyAlignment="1">
      <alignment horizontal="center" vertical="center"/>
    </xf>
    <xf numFmtId="0" fontId="50" fillId="39" borderId="64" xfId="0" applyFont="1" applyFill="1" applyBorder="1" applyAlignment="1">
      <alignment horizontal="center" vertical="center"/>
    </xf>
    <xf numFmtId="0" fontId="50" fillId="39" borderId="56" xfId="0" applyFont="1" applyFill="1" applyBorder="1" applyAlignment="1">
      <alignment horizontal="center" vertical="center"/>
    </xf>
    <xf numFmtId="0" fontId="122" fillId="39" borderId="76" xfId="0" applyFont="1" applyFill="1" applyBorder="1" applyAlignment="1">
      <alignment horizontal="center" vertical="center" wrapText="1"/>
    </xf>
    <xf numFmtId="0" fontId="122" fillId="39" borderId="134" xfId="0" applyFont="1" applyFill="1" applyBorder="1" applyAlignment="1">
      <alignment horizontal="center" vertical="center" wrapText="1"/>
    </xf>
    <xf numFmtId="0" fontId="122" fillId="39" borderId="137" xfId="0" applyFont="1" applyFill="1" applyBorder="1" applyAlignment="1">
      <alignment horizontal="center" vertical="center" wrapText="1"/>
    </xf>
    <xf numFmtId="0" fontId="122" fillId="39" borderId="148" xfId="0" applyFont="1" applyFill="1" applyBorder="1" applyAlignment="1">
      <alignment horizontal="center" vertical="center" wrapText="1"/>
    </xf>
    <xf numFmtId="0" fontId="122" fillId="39" borderId="135" xfId="0" applyFont="1" applyFill="1" applyBorder="1" applyAlignment="1">
      <alignment horizontal="center" vertical="center" wrapText="1"/>
    </xf>
    <xf numFmtId="0" fontId="122" fillId="39" borderId="168" xfId="0" applyFont="1" applyFill="1" applyBorder="1" applyAlignment="1">
      <alignment horizontal="center" vertical="center" wrapText="1"/>
    </xf>
    <xf numFmtId="0" fontId="122" fillId="39" borderId="146" xfId="0" applyFont="1" applyFill="1" applyBorder="1" applyAlignment="1">
      <alignment horizontal="center" vertical="center" wrapText="1"/>
    </xf>
    <xf numFmtId="0" fontId="122" fillId="39" borderId="165" xfId="0" applyFont="1" applyFill="1" applyBorder="1" applyAlignment="1">
      <alignment horizontal="center" vertical="center" wrapText="1"/>
    </xf>
    <xf numFmtId="0" fontId="122" fillId="39" borderId="153" xfId="2" applyFont="1" applyFill="1" applyBorder="1" applyAlignment="1">
      <alignment horizontal="center" vertical="center" wrapText="1"/>
    </xf>
    <xf numFmtId="0" fontId="50" fillId="39" borderId="75" xfId="2" applyFont="1" applyFill="1" applyBorder="1" applyAlignment="1">
      <alignment horizontal="center" vertical="center" wrapText="1"/>
    </xf>
    <xf numFmtId="0" fontId="50" fillId="39" borderId="157" xfId="2" applyFont="1" applyFill="1" applyBorder="1" applyAlignment="1">
      <alignment horizontal="center" vertical="center" wrapText="1"/>
    </xf>
    <xf numFmtId="0" fontId="50" fillId="39" borderId="153" xfId="2" applyFont="1" applyFill="1" applyBorder="1" applyAlignment="1">
      <alignment horizontal="center" vertical="center" wrapText="1"/>
    </xf>
    <xf numFmtId="0" fontId="50" fillId="39" borderId="55" xfId="2" applyFont="1" applyFill="1" applyBorder="1" applyAlignment="1">
      <alignment horizontal="center" vertical="center" wrapText="1"/>
    </xf>
    <xf numFmtId="0" fontId="50" fillId="39" borderId="57" xfId="2" applyFont="1" applyFill="1" applyBorder="1" applyAlignment="1">
      <alignment horizontal="center" vertical="center" wrapText="1"/>
    </xf>
    <xf numFmtId="0" fontId="122" fillId="40" borderId="126" xfId="2" applyFont="1" applyFill="1" applyBorder="1" applyAlignment="1">
      <alignment horizontal="center" vertical="center" wrapText="1"/>
    </xf>
    <xf numFmtId="0" fontId="122" fillId="40" borderId="131" xfId="2" applyFont="1" applyFill="1" applyBorder="1" applyAlignment="1">
      <alignment horizontal="center" vertical="center" wrapText="1"/>
    </xf>
    <xf numFmtId="0" fontId="130" fillId="0" borderId="0" xfId="2" applyFont="1" applyAlignment="1">
      <alignment horizontal="center"/>
    </xf>
    <xf numFmtId="0" fontId="132" fillId="0" borderId="0" xfId="2" applyFont="1" applyAlignment="1">
      <alignment horizontal="center" vertical="center"/>
    </xf>
    <xf numFmtId="0" fontId="90" fillId="0" borderId="0" xfId="2" applyFont="1" applyAlignment="1">
      <alignment horizontal="center" vertical="center" wrapText="1"/>
    </xf>
    <xf numFmtId="0" fontId="122" fillId="0" borderId="0" xfId="2" applyFont="1" applyAlignment="1">
      <alignment horizontal="center" vertical="center" wrapText="1"/>
    </xf>
    <xf numFmtId="49" fontId="87" fillId="0" borderId="0" xfId="0" applyNumberFormat="1" applyFont="1" applyBorder="1" applyAlignment="1">
      <alignment horizontal="left" vertical="center" wrapText="1"/>
    </xf>
    <xf numFmtId="49" fontId="87" fillId="0" borderId="0" xfId="2" applyNumberFormat="1" applyFont="1" applyAlignment="1">
      <alignment horizontal="left" vertical="center" wrapText="1"/>
    </xf>
    <xf numFmtId="2" fontId="135" fillId="0" borderId="0" xfId="2" applyNumberFormat="1" applyFont="1" applyAlignment="1">
      <alignment horizontal="left" vertical="center" wrapText="1"/>
    </xf>
    <xf numFmtId="0" fontId="50" fillId="39" borderId="72" xfId="2" applyFont="1" applyFill="1" applyBorder="1" applyAlignment="1">
      <alignment horizontal="center" vertical="center" wrapText="1"/>
    </xf>
    <xf numFmtId="0" fontId="50" fillId="39" borderId="0" xfId="2" applyFont="1" applyFill="1" applyAlignment="1">
      <alignment horizontal="center" vertical="center" wrapText="1"/>
    </xf>
    <xf numFmtId="0" fontId="50" fillId="39" borderId="149" xfId="2" applyFont="1" applyFill="1" applyBorder="1" applyAlignment="1">
      <alignment horizontal="center" vertical="center" wrapText="1"/>
    </xf>
    <xf numFmtId="0" fontId="50" fillId="39" borderId="127" xfId="2" applyFont="1" applyFill="1" applyBorder="1" applyAlignment="1">
      <alignment horizontal="center" vertical="center" wrapText="1"/>
    </xf>
    <xf numFmtId="0" fontId="50" fillId="39" borderId="161" xfId="2" applyFont="1" applyFill="1" applyBorder="1" applyAlignment="1">
      <alignment horizontal="center" vertical="center" wrapText="1"/>
    </xf>
    <xf numFmtId="0" fontId="50" fillId="39" borderId="177" xfId="2" applyFont="1" applyFill="1" applyBorder="1" applyAlignment="1">
      <alignment horizontal="center" vertical="center" wrapText="1"/>
    </xf>
    <xf numFmtId="0" fontId="50" fillId="39" borderId="158" xfId="2" applyFont="1" applyFill="1" applyBorder="1" applyAlignment="1">
      <alignment horizontal="center" vertical="center" wrapText="1"/>
    </xf>
    <xf numFmtId="0" fontId="172" fillId="40" borderId="162" xfId="2" applyFont="1" applyFill="1" applyBorder="1" applyAlignment="1">
      <alignment horizontal="center" vertical="center" wrapText="1"/>
    </xf>
    <xf numFmtId="0" fontId="172" fillId="40" borderId="157" xfId="2" applyFont="1" applyFill="1" applyBorder="1" applyAlignment="1">
      <alignment horizontal="center" vertical="center" wrapText="1"/>
    </xf>
    <xf numFmtId="0" fontId="172" fillId="40" borderId="153" xfId="2" applyFont="1" applyFill="1" applyBorder="1" applyAlignment="1">
      <alignment horizontal="center" vertical="center" wrapText="1"/>
    </xf>
    <xf numFmtId="0" fontId="50" fillId="39" borderId="148" xfId="2" applyFont="1" applyFill="1" applyBorder="1" applyAlignment="1">
      <alignment horizontal="center" vertical="center" wrapText="1"/>
    </xf>
    <xf numFmtId="0" fontId="50" fillId="39" borderId="63" xfId="2" applyFont="1" applyFill="1" applyBorder="1" applyAlignment="1">
      <alignment horizontal="center" vertical="center" wrapText="1"/>
    </xf>
    <xf numFmtId="0" fontId="50" fillId="39" borderId="54" xfId="2" applyFont="1" applyFill="1" applyBorder="1" applyAlignment="1">
      <alignment horizontal="center" vertical="center" wrapText="1"/>
    </xf>
    <xf numFmtId="0" fontId="50" fillId="39" borderId="67" xfId="2" applyFont="1" applyFill="1" applyBorder="1" applyAlignment="1">
      <alignment horizontal="center" vertical="center" wrapText="1"/>
    </xf>
    <xf numFmtId="0" fontId="50" fillId="39" borderId="68" xfId="2" applyFont="1" applyFill="1" applyBorder="1" applyAlignment="1">
      <alignment horizontal="center" vertical="center" wrapText="1"/>
    </xf>
    <xf numFmtId="0" fontId="50" fillId="39" borderId="176" xfId="2" applyFont="1" applyFill="1" applyBorder="1" applyAlignment="1">
      <alignment horizontal="center" vertical="center" wrapText="1"/>
    </xf>
    <xf numFmtId="0" fontId="161" fillId="0" borderId="66" xfId="2" applyFont="1" applyBorder="1" applyAlignment="1">
      <alignment horizontal="center" vertical="center" wrapText="1"/>
    </xf>
    <xf numFmtId="0" fontId="50" fillId="39" borderId="56" xfId="2" applyFont="1" applyFill="1" applyBorder="1" applyAlignment="1">
      <alignment horizontal="center" vertical="center" wrapText="1"/>
    </xf>
    <xf numFmtId="0" fontId="50" fillId="39" borderId="159" xfId="2" applyFont="1" applyFill="1" applyBorder="1" applyAlignment="1">
      <alignment horizontal="center" vertical="center" wrapText="1"/>
    </xf>
    <xf numFmtId="0" fontId="161" fillId="0" borderId="61" xfId="2" applyFont="1" applyBorder="1" applyAlignment="1">
      <alignment horizontal="center" vertical="center" wrapText="1"/>
    </xf>
    <xf numFmtId="0" fontId="161" fillId="0" borderId="62" xfId="2" applyFont="1" applyBorder="1" applyAlignment="1">
      <alignment horizontal="center" vertical="center" wrapText="1"/>
    </xf>
    <xf numFmtId="0" fontId="90" fillId="0" borderId="61" xfId="0" applyFont="1" applyBorder="1" applyAlignment="1">
      <alignment horizontal="center" vertical="center" wrapText="1"/>
    </xf>
    <xf numFmtId="0" fontId="90" fillId="0" borderId="66" xfId="0" applyFont="1" applyBorder="1" applyAlignment="1">
      <alignment horizontal="center" vertical="center" wrapText="1"/>
    </xf>
    <xf numFmtId="0" fontId="90" fillId="0" borderId="62" xfId="0" applyFont="1" applyBorder="1" applyAlignment="1">
      <alignment horizontal="center" vertical="center" wrapText="1"/>
    </xf>
    <xf numFmtId="2" fontId="162" fillId="0" borderId="0" xfId="0" applyNumberFormat="1" applyFont="1" applyAlignment="1">
      <alignment horizontal="left" vertical="center" wrapText="1"/>
    </xf>
    <xf numFmtId="0" fontId="50" fillId="39" borderId="149" xfId="0" applyFont="1" applyFill="1" applyBorder="1" applyAlignment="1">
      <alignment horizontal="center" vertical="center" wrapText="1"/>
    </xf>
    <xf numFmtId="0" fontId="50" fillId="39" borderId="60" xfId="0" applyFont="1" applyFill="1" applyBorder="1" applyAlignment="1">
      <alignment horizontal="center" vertical="center" wrapText="1"/>
    </xf>
    <xf numFmtId="0" fontId="16" fillId="0" borderId="0" xfId="2" applyFont="1" applyAlignment="1">
      <alignment horizontal="center" vertical="center" wrapText="1"/>
    </xf>
    <xf numFmtId="2" fontId="133" fillId="0" borderId="0" xfId="0" applyNumberFormat="1" applyFont="1" applyAlignment="1">
      <alignment horizontal="left" vertical="center" wrapText="1"/>
    </xf>
    <xf numFmtId="0" fontId="49" fillId="2" borderId="0" xfId="0" applyFont="1" applyFill="1" applyAlignment="1">
      <alignment horizontal="left" wrapText="1"/>
    </xf>
    <xf numFmtId="0" fontId="50" fillId="39" borderId="76" xfId="2" applyFont="1" applyFill="1" applyBorder="1" applyAlignment="1">
      <alignment horizontal="center" vertical="center" wrapText="1"/>
    </xf>
    <xf numFmtId="0" fontId="50" fillId="39" borderId="164" xfId="2" applyFont="1" applyFill="1" applyBorder="1" applyAlignment="1">
      <alignment horizontal="center" vertical="center" wrapText="1"/>
    </xf>
    <xf numFmtId="0" fontId="50" fillId="39" borderId="168" xfId="2" applyFont="1" applyFill="1" applyBorder="1" applyAlignment="1">
      <alignment horizontal="center" vertical="center" wrapText="1"/>
    </xf>
    <xf numFmtId="2" fontId="147" fillId="0" borderId="117" xfId="2" applyNumberFormat="1" applyFont="1" applyBorder="1" applyAlignment="1">
      <alignment horizontal="left" vertical="center" wrapText="1"/>
    </xf>
    <xf numFmtId="0" fontId="139" fillId="0" borderId="0" xfId="2" applyFont="1" applyAlignment="1">
      <alignment horizontal="center" vertical="center"/>
    </xf>
    <xf numFmtId="3" fontId="50" fillId="39" borderId="75" xfId="3" applyNumberFormat="1" applyFont="1" applyFill="1" applyBorder="1" applyAlignment="1">
      <alignment horizontal="center" vertical="center" wrapText="1"/>
    </xf>
    <xf numFmtId="3" fontId="50" fillId="39" borderId="76" xfId="3" applyNumberFormat="1" applyFont="1" applyFill="1" applyBorder="1" applyAlignment="1">
      <alignment horizontal="center" vertical="center" wrapText="1"/>
    </xf>
    <xf numFmtId="3" fontId="50" fillId="39" borderId="71" xfId="3" applyNumberFormat="1" applyFont="1" applyFill="1" applyBorder="1" applyAlignment="1">
      <alignment horizontal="center" vertical="center" wrapText="1"/>
    </xf>
    <xf numFmtId="3" fontId="50" fillId="39" borderId="55" xfId="3" applyNumberFormat="1" applyFont="1" applyFill="1" applyBorder="1" applyAlignment="1">
      <alignment horizontal="center" vertical="center" wrapText="1"/>
    </xf>
    <xf numFmtId="3" fontId="50" fillId="39" borderId="64" xfId="3" applyNumberFormat="1" applyFont="1" applyFill="1" applyBorder="1" applyAlignment="1">
      <alignment horizontal="center" vertical="center" wrapText="1"/>
    </xf>
    <xf numFmtId="3" fontId="50" fillId="39" borderId="56" xfId="3" applyNumberFormat="1" applyFont="1" applyFill="1" applyBorder="1" applyAlignment="1">
      <alignment horizontal="center" vertical="center" wrapText="1"/>
    </xf>
    <xf numFmtId="3" fontId="50" fillId="39" borderId="158" xfId="3" applyNumberFormat="1" applyFont="1" applyFill="1" applyBorder="1" applyAlignment="1">
      <alignment horizontal="center" vertical="center" wrapText="1"/>
    </xf>
    <xf numFmtId="3" fontId="50" fillId="39" borderId="129" xfId="3" applyNumberFormat="1" applyFont="1" applyFill="1" applyBorder="1" applyAlignment="1">
      <alignment horizontal="center" vertical="center" wrapText="1"/>
    </xf>
    <xf numFmtId="3" fontId="50" fillId="39" borderId="159" xfId="3" applyNumberFormat="1" applyFont="1" applyFill="1" applyBorder="1" applyAlignment="1">
      <alignment horizontal="center" vertical="center" wrapText="1"/>
    </xf>
    <xf numFmtId="3" fontId="50" fillId="39" borderId="148" xfId="3" applyNumberFormat="1" applyFont="1" applyFill="1" applyBorder="1" applyAlignment="1">
      <alignment horizontal="center" vertical="center" wrapText="1"/>
    </xf>
    <xf numFmtId="3" fontId="50" fillId="39" borderId="178" xfId="3" applyNumberFormat="1" applyFont="1" applyFill="1" applyBorder="1" applyAlignment="1">
      <alignment horizontal="center" vertical="center" wrapText="1"/>
    </xf>
    <xf numFmtId="3" fontId="50" fillId="39" borderId="149" xfId="3" applyNumberFormat="1" applyFont="1" applyFill="1" applyBorder="1" applyAlignment="1">
      <alignment horizontal="center" vertical="center" wrapText="1"/>
    </xf>
    <xf numFmtId="0" fontId="50" fillId="40" borderId="75" xfId="2" applyFont="1" applyFill="1" applyBorder="1" applyAlignment="1">
      <alignment horizontal="center" vertical="center" wrapText="1"/>
    </xf>
    <xf numFmtId="0" fontId="50" fillId="40" borderId="157" xfId="2" applyFont="1" applyFill="1" applyBorder="1" applyAlignment="1">
      <alignment horizontal="center" vertical="center" wrapText="1"/>
    </xf>
    <xf numFmtId="0" fontId="50" fillId="40" borderId="153" xfId="2" applyFont="1" applyFill="1" applyBorder="1" applyAlignment="1">
      <alignment horizontal="center" vertical="center" wrapText="1"/>
    </xf>
    <xf numFmtId="0" fontId="122" fillId="39" borderId="59" xfId="2" applyFont="1" applyFill="1" applyBorder="1" applyAlignment="1">
      <alignment horizontal="center" vertical="center" wrapText="1"/>
    </xf>
    <xf numFmtId="0" fontId="122" fillId="39" borderId="186" xfId="2" applyFont="1" applyFill="1" applyBorder="1" applyAlignment="1">
      <alignment horizontal="center" vertical="center" wrapText="1"/>
    </xf>
    <xf numFmtId="0" fontId="122" fillId="39" borderId="137" xfId="2" applyFont="1" applyFill="1" applyBorder="1" applyAlignment="1">
      <alignment horizontal="center" vertical="center" wrapText="1"/>
    </xf>
    <xf numFmtId="0" fontId="122" fillId="39" borderId="161" xfId="2" applyFont="1" applyFill="1" applyBorder="1" applyAlignment="1">
      <alignment horizontal="center" vertical="center" wrapText="1"/>
    </xf>
    <xf numFmtId="0" fontId="122" fillId="39" borderId="158" xfId="2" applyFont="1" applyFill="1" applyBorder="1" applyAlignment="1">
      <alignment horizontal="center" vertical="center" wrapText="1"/>
    </xf>
    <xf numFmtId="0" fontId="122" fillId="39" borderId="129" xfId="2" applyFont="1" applyFill="1" applyBorder="1" applyAlignment="1">
      <alignment horizontal="center" vertical="center" wrapText="1"/>
    </xf>
    <xf numFmtId="2" fontId="147" fillId="0" borderId="0" xfId="2" applyNumberFormat="1" applyFont="1" applyAlignment="1">
      <alignment horizontal="left" vertical="center" wrapText="1"/>
    </xf>
    <xf numFmtId="0" fontId="148" fillId="2" borderId="0" xfId="0" applyFont="1" applyFill="1" applyAlignment="1">
      <alignment horizontal="left" wrapText="1"/>
    </xf>
    <xf numFmtId="3" fontId="50" fillId="39" borderId="190" xfId="16" applyNumberFormat="1" applyFont="1" applyFill="1" applyBorder="1" applyAlignment="1">
      <alignment horizontal="center" vertical="center" wrapText="1"/>
    </xf>
    <xf numFmtId="3" fontId="50" fillId="39" borderId="191" xfId="16" applyNumberFormat="1" applyFont="1" applyFill="1" applyBorder="1" applyAlignment="1">
      <alignment horizontal="center" vertical="center" wrapText="1"/>
    </xf>
    <xf numFmtId="3" fontId="50" fillId="39" borderId="75" xfId="16" applyNumberFormat="1" applyFont="1" applyFill="1" applyBorder="1" applyAlignment="1">
      <alignment horizontal="center" vertical="center" wrapText="1"/>
    </xf>
    <xf numFmtId="3" fontId="50" fillId="39" borderId="157" xfId="16" applyNumberFormat="1" applyFont="1" applyFill="1" applyBorder="1" applyAlignment="1">
      <alignment horizontal="center" vertical="center" wrapText="1"/>
    </xf>
    <xf numFmtId="3" fontId="50" fillId="39" borderId="153" xfId="16" applyNumberFormat="1" applyFont="1" applyFill="1" applyBorder="1" applyAlignment="1">
      <alignment horizontal="center" vertical="center" wrapText="1"/>
    </xf>
    <xf numFmtId="0" fontId="50" fillId="39" borderId="187" xfId="16" applyFont="1" applyFill="1" applyBorder="1" applyAlignment="1">
      <alignment horizontal="center" vertical="center"/>
    </xf>
    <xf numFmtId="0" fontId="50" fillId="39" borderId="77" xfId="16" applyFont="1" applyFill="1" applyBorder="1" applyAlignment="1">
      <alignment horizontal="center" vertical="center"/>
    </xf>
    <xf numFmtId="3" fontId="50" fillId="39" borderId="17" xfId="16" applyNumberFormat="1" applyFont="1" applyFill="1" applyBorder="1" applyAlignment="1">
      <alignment horizontal="center" vertical="center" wrapText="1"/>
    </xf>
    <xf numFmtId="3" fontId="50" fillId="39" borderId="16" xfId="16" applyNumberFormat="1" applyFont="1" applyFill="1" applyBorder="1" applyAlignment="1">
      <alignment horizontal="center" vertical="center" wrapText="1"/>
    </xf>
    <xf numFmtId="3" fontId="50" fillId="39" borderId="192" xfId="16" applyNumberFormat="1" applyFont="1" applyFill="1" applyBorder="1" applyAlignment="1">
      <alignment horizontal="center" vertical="center" wrapText="1"/>
    </xf>
    <xf numFmtId="3" fontId="50" fillId="39" borderId="188" xfId="16" applyNumberFormat="1" applyFont="1" applyFill="1" applyBorder="1" applyAlignment="1">
      <alignment horizontal="center" vertical="center" wrapText="1"/>
    </xf>
    <xf numFmtId="3" fontId="50" fillId="39" borderId="189" xfId="16" applyNumberFormat="1" applyFont="1" applyFill="1" applyBorder="1" applyAlignment="1">
      <alignment horizontal="center" vertical="center" wrapText="1"/>
    </xf>
    <xf numFmtId="0" fontId="65" fillId="4" borderId="0" xfId="16" applyFont="1" applyFill="1" applyBorder="1" applyAlignment="1">
      <alignment horizontal="center"/>
    </xf>
    <xf numFmtId="0" fontId="65" fillId="4" borderId="0" xfId="16" applyFont="1" applyFill="1" applyBorder="1" applyAlignment="1">
      <alignment horizontal="center" vertical="center"/>
    </xf>
    <xf numFmtId="0" fontId="65" fillId="0" borderId="0" xfId="16" applyFont="1" applyBorder="1" applyAlignment="1">
      <alignment horizontal="center" vertical="center"/>
    </xf>
    <xf numFmtId="0" fontId="65" fillId="0" borderId="0" xfId="16" applyFont="1" applyBorder="1" applyAlignment="1">
      <alignment horizontal="center"/>
    </xf>
    <xf numFmtId="0" fontId="147" fillId="4" borderId="0" xfId="16" applyFont="1" applyFill="1" applyAlignment="1">
      <alignment horizontal="center"/>
    </xf>
    <xf numFmtId="0" fontId="159" fillId="4" borderId="0" xfId="16" applyFont="1" applyFill="1" applyAlignment="1">
      <alignment horizontal="center" vertical="center" wrapText="1"/>
    </xf>
    <xf numFmtId="0" fontId="160" fillId="0" borderId="0" xfId="5" applyFont="1" applyAlignment="1">
      <alignment horizontal="center" vertical="center"/>
    </xf>
    <xf numFmtId="0" fontId="160" fillId="0" borderId="0" xfId="0" applyFont="1" applyAlignment="1" applyProtection="1">
      <alignment horizontal="center" vertical="center" wrapText="1"/>
      <protection locked="0"/>
    </xf>
    <xf numFmtId="0" fontId="49" fillId="4" borderId="0" xfId="0" applyFont="1" applyFill="1" applyBorder="1" applyAlignment="1">
      <alignment horizontal="center"/>
    </xf>
    <xf numFmtId="2" fontId="191" fillId="0" borderId="0" xfId="2" applyNumberFormat="1" applyFont="1" applyAlignment="1">
      <alignment horizontal="left" vertical="center" wrapText="1"/>
    </xf>
    <xf numFmtId="0" fontId="191" fillId="0" borderId="0" xfId="2" applyFont="1" applyAlignment="1">
      <alignment horizontal="center"/>
    </xf>
    <xf numFmtId="0" fontId="129" fillId="0" borderId="0" xfId="2" applyFont="1" applyAlignment="1">
      <alignment horizontal="center" vertical="center"/>
    </xf>
    <xf numFmtId="3" fontId="205" fillId="39" borderId="73" xfId="3" applyNumberFormat="1" applyFont="1" applyFill="1" applyBorder="1" applyAlignment="1">
      <alignment horizontal="center" vertical="center" wrapText="1"/>
    </xf>
    <xf numFmtId="3" fontId="205" fillId="39" borderId="74" xfId="3" applyNumberFormat="1" applyFont="1" applyFill="1" applyBorder="1" applyAlignment="1">
      <alignment horizontal="center" vertical="center" wrapText="1"/>
    </xf>
    <xf numFmtId="3" fontId="50" fillId="39" borderId="73" xfId="3" applyNumberFormat="1" applyFont="1" applyFill="1" applyBorder="1" applyAlignment="1">
      <alignment horizontal="center" vertical="center" wrapText="1"/>
    </xf>
    <xf numFmtId="3" fontId="50" fillId="39" borderId="74" xfId="3" applyNumberFormat="1" applyFont="1" applyFill="1" applyBorder="1" applyAlignment="1">
      <alignment horizontal="center" vertical="center" wrapText="1"/>
    </xf>
    <xf numFmtId="0" fontId="50" fillId="38" borderId="75" xfId="0" applyFont="1" applyFill="1" applyBorder="1" applyAlignment="1">
      <alignment horizontal="center" vertical="center"/>
    </xf>
    <xf numFmtId="0" fontId="50" fillId="38" borderId="157" xfId="0" applyFont="1" applyFill="1" applyBorder="1" applyAlignment="1">
      <alignment horizontal="center" vertical="center"/>
    </xf>
    <xf numFmtId="0" fontId="50" fillId="38" borderId="153" xfId="0" applyFont="1" applyFill="1" applyBorder="1" applyAlignment="1">
      <alignment horizontal="center" vertical="center"/>
    </xf>
    <xf numFmtId="0" fontId="174" fillId="0" borderId="0" xfId="0" applyFont="1" applyAlignment="1">
      <alignment horizontal="left" vertical="top" wrapText="1"/>
    </xf>
    <xf numFmtId="0" fontId="50" fillId="39" borderId="187" xfId="0" applyFont="1" applyFill="1" applyBorder="1" applyAlignment="1">
      <alignment horizontal="center" vertical="center" wrapText="1"/>
    </xf>
    <xf numFmtId="0" fontId="50" fillId="39" borderId="77" xfId="0" applyFont="1" applyFill="1" applyBorder="1" applyAlignment="1">
      <alignment horizontal="center" vertical="center" wrapText="1"/>
    </xf>
    <xf numFmtId="0" fontId="50" fillId="39" borderId="157" xfId="0" applyFont="1" applyFill="1" applyBorder="1" applyAlignment="1">
      <alignment horizontal="center" wrapText="1"/>
    </xf>
    <xf numFmtId="0" fontId="50" fillId="39" borderId="162" xfId="0" applyFont="1" applyFill="1" applyBorder="1" applyAlignment="1">
      <alignment horizontal="center" wrapText="1"/>
    </xf>
    <xf numFmtId="0" fontId="50" fillId="39" borderId="194" xfId="0" applyFont="1" applyFill="1" applyBorder="1" applyAlignment="1">
      <alignment horizontal="center" wrapText="1"/>
    </xf>
    <xf numFmtId="0" fontId="50" fillId="39" borderId="178" xfId="0" applyFont="1" applyFill="1" applyBorder="1" applyAlignment="1">
      <alignment horizontal="center" wrapText="1"/>
    </xf>
    <xf numFmtId="0" fontId="50" fillId="39" borderId="56" xfId="0" applyFont="1" applyFill="1" applyBorder="1" applyAlignment="1">
      <alignment horizontal="center" wrapText="1"/>
    </xf>
    <xf numFmtId="0" fontId="165" fillId="0" borderId="0" xfId="2" applyFont="1" applyAlignment="1">
      <alignment horizontal="left" vertical="center" wrapText="1"/>
    </xf>
    <xf numFmtId="0" fontId="199" fillId="0" borderId="0" xfId="2" applyFont="1" applyAlignment="1">
      <alignment horizontal="center" vertical="center" wrapText="1"/>
    </xf>
    <xf numFmtId="0" fontId="165" fillId="0" borderId="61" xfId="2" applyFont="1" applyBorder="1" applyAlignment="1">
      <alignment horizontal="center" vertical="center" wrapText="1"/>
    </xf>
    <xf numFmtId="0" fontId="165" fillId="0" borderId="66" xfId="2" applyFont="1" applyBorder="1" applyAlignment="1">
      <alignment horizontal="center" vertical="center" wrapText="1"/>
    </xf>
    <xf numFmtId="0" fontId="165" fillId="0" borderId="66" xfId="0" applyFont="1" applyBorder="1" applyAlignment="1">
      <alignment horizontal="center" vertical="center" wrapText="1"/>
    </xf>
    <xf numFmtId="0" fontId="165" fillId="0" borderId="62" xfId="0" applyFont="1" applyBorder="1" applyAlignment="1">
      <alignment horizontal="center" vertical="center" wrapText="1"/>
    </xf>
    <xf numFmtId="0" fontId="174" fillId="0" borderId="0" xfId="3" applyFont="1" applyAlignment="1">
      <alignment horizontal="left" wrapText="1"/>
    </xf>
    <xf numFmtId="0" fontId="159" fillId="0" borderId="0" xfId="3" applyFont="1" applyAlignment="1">
      <alignment horizontal="center" vertical="center" wrapText="1"/>
    </xf>
    <xf numFmtId="0" fontId="160" fillId="0" borderId="0" xfId="3" applyFont="1" applyAlignment="1" applyProtection="1">
      <alignment horizontal="center" vertical="center" wrapText="1"/>
      <protection locked="0"/>
    </xf>
    <xf numFmtId="0" fontId="50" fillId="39" borderId="55" xfId="3" applyFont="1" applyFill="1" applyBorder="1" applyAlignment="1">
      <alignment horizontal="center" vertical="center" wrapText="1"/>
    </xf>
    <xf numFmtId="0" fontId="50" fillId="39" borderId="59" xfId="3" applyFont="1" applyFill="1" applyBorder="1" applyAlignment="1">
      <alignment horizontal="center" vertical="center" wrapText="1"/>
    </xf>
    <xf numFmtId="0" fontId="50" fillId="39" borderId="57" xfId="3" applyFont="1" applyFill="1" applyBorder="1" applyAlignment="1">
      <alignment horizontal="center" vertical="center" wrapText="1"/>
    </xf>
    <xf numFmtId="0" fontId="50" fillId="39" borderId="200" xfId="3" applyFont="1" applyFill="1" applyBorder="1" applyAlignment="1">
      <alignment horizontal="center" vertical="center" wrapText="1"/>
    </xf>
    <xf numFmtId="0" fontId="50" fillId="39" borderId="201" xfId="3" applyFont="1" applyFill="1" applyBorder="1" applyAlignment="1">
      <alignment horizontal="center" vertical="center" wrapText="1"/>
    </xf>
    <xf numFmtId="0" fontId="50" fillId="39" borderId="179" xfId="3" applyFont="1" applyFill="1" applyBorder="1" applyAlignment="1">
      <alignment horizontal="center" vertical="center" wrapText="1"/>
    </xf>
    <xf numFmtId="0" fontId="122" fillId="40" borderId="154" xfId="3" applyFont="1" applyFill="1" applyBorder="1" applyAlignment="1">
      <alignment horizontal="center" vertical="center" wrapText="1"/>
    </xf>
    <xf numFmtId="0" fontId="122" fillId="40" borderId="71" xfId="3" applyFont="1" applyFill="1" applyBorder="1" applyAlignment="1">
      <alignment horizontal="center" vertical="center" wrapText="1"/>
    </xf>
    <xf numFmtId="0" fontId="122" fillId="40" borderId="202" xfId="3" applyFont="1" applyFill="1" applyBorder="1" applyAlignment="1">
      <alignment horizontal="center" vertical="center" wrapText="1"/>
    </xf>
    <xf numFmtId="0" fontId="122" fillId="40" borderId="75" xfId="3" applyFont="1" applyFill="1" applyBorder="1" applyAlignment="1">
      <alignment horizontal="center" vertical="center" wrapText="1"/>
    </xf>
    <xf numFmtId="0" fontId="122" fillId="40" borderId="160" xfId="3" applyFont="1" applyFill="1" applyBorder="1" applyAlignment="1">
      <alignment horizontal="center" vertical="center" wrapText="1"/>
    </xf>
    <xf numFmtId="0" fontId="122" fillId="40" borderId="203" xfId="3" applyFont="1" applyFill="1" applyBorder="1" applyAlignment="1">
      <alignment horizontal="center" vertical="center" wrapText="1"/>
    </xf>
    <xf numFmtId="0" fontId="122" fillId="40" borderId="171" xfId="3" applyFont="1" applyFill="1" applyBorder="1" applyAlignment="1">
      <alignment horizontal="center" vertical="center" wrapText="1"/>
    </xf>
    <xf numFmtId="0" fontId="122" fillId="40" borderId="59" xfId="3" applyFont="1" applyFill="1" applyBorder="1" applyAlignment="1">
      <alignment horizontal="center" vertical="center" wrapText="1"/>
    </xf>
    <xf numFmtId="0" fontId="50" fillId="39" borderId="187" xfId="3" applyFont="1" applyFill="1" applyBorder="1" applyAlignment="1">
      <alignment horizontal="center" vertical="center" wrapText="1"/>
    </xf>
    <xf numFmtId="0" fontId="50" fillId="39" borderId="204" xfId="3" applyFont="1" applyFill="1" applyBorder="1" applyAlignment="1">
      <alignment horizontal="center" vertical="center" wrapText="1"/>
    </xf>
    <xf numFmtId="0" fontId="50" fillId="39" borderId="205" xfId="3" applyFont="1" applyFill="1" applyBorder="1" applyAlignment="1">
      <alignment horizontal="center" vertical="center" wrapText="1"/>
    </xf>
    <xf numFmtId="0" fontId="50" fillId="39" borderId="53" xfId="3" applyFont="1" applyFill="1" applyBorder="1" applyAlignment="1">
      <alignment horizontal="center" vertical="center" wrapText="1"/>
    </xf>
    <xf numFmtId="0" fontId="50" fillId="39" borderId="63" xfId="3" applyFont="1" applyFill="1" applyBorder="1" applyAlignment="1">
      <alignment horizontal="center" vertical="center" wrapText="1"/>
    </xf>
    <xf numFmtId="0" fontId="50" fillId="39" borderId="56" xfId="3" applyFont="1" applyFill="1" applyBorder="1" applyAlignment="1">
      <alignment horizontal="center" vertical="center" wrapText="1"/>
    </xf>
    <xf numFmtId="0" fontId="50" fillId="39" borderId="60" xfId="3" applyFont="1" applyFill="1" applyBorder="1" applyAlignment="1">
      <alignment horizontal="center" vertical="center" wrapText="1"/>
    </xf>
    <xf numFmtId="0" fontId="50" fillId="39" borderId="158" xfId="3" applyFont="1" applyFill="1" applyBorder="1" applyAlignment="1">
      <alignment horizontal="center" vertical="center" wrapText="1"/>
    </xf>
    <xf numFmtId="0" fontId="50" fillId="39" borderId="159" xfId="3" applyFont="1" applyFill="1" applyBorder="1" applyAlignment="1">
      <alignment horizontal="center" vertical="center" wrapText="1"/>
    </xf>
    <xf numFmtId="0" fontId="50" fillId="39" borderId="64" xfId="3" applyFont="1" applyFill="1" applyBorder="1" applyAlignment="1">
      <alignment horizontal="center" vertical="center" wrapText="1"/>
    </xf>
    <xf numFmtId="0" fontId="50" fillId="39" borderId="0" xfId="3" applyFont="1" applyFill="1" applyAlignment="1">
      <alignment horizontal="center" vertical="center" wrapText="1"/>
    </xf>
    <xf numFmtId="0" fontId="57" fillId="4" borderId="0" xfId="0" applyFont="1" applyFill="1" applyBorder="1" applyAlignment="1">
      <alignment horizontal="center"/>
    </xf>
    <xf numFmtId="0" fontId="174" fillId="0" borderId="0" xfId="16" applyFont="1" applyAlignment="1">
      <alignment horizontal="left" vertical="top" wrapText="1"/>
    </xf>
    <xf numFmtId="0" fontId="147" fillId="0" borderId="0" xfId="16" applyFont="1" applyAlignment="1">
      <alignment horizontal="center"/>
    </xf>
    <xf numFmtId="0" fontId="50" fillId="39" borderId="53" xfId="16" applyFont="1" applyFill="1" applyBorder="1" applyAlignment="1">
      <alignment horizontal="center" vertical="center" wrapText="1"/>
    </xf>
    <xf numFmtId="0" fontId="50" fillId="39" borderId="63" xfId="16" applyFont="1" applyFill="1" applyBorder="1" applyAlignment="1">
      <alignment horizontal="center" vertical="center" wrapText="1"/>
    </xf>
    <xf numFmtId="0" fontId="50" fillId="39" borderId="54" xfId="16" applyFont="1" applyFill="1" applyBorder="1" applyAlignment="1">
      <alignment horizontal="center" vertical="center" wrapText="1"/>
    </xf>
    <xf numFmtId="0" fontId="50" fillId="39" borderId="55" xfId="16" applyFont="1" applyFill="1" applyBorder="1" applyAlignment="1">
      <alignment horizontal="center" vertical="center" wrapText="1"/>
    </xf>
    <xf numFmtId="0" fontId="50" fillId="39" borderId="56" xfId="16" applyFont="1" applyFill="1" applyBorder="1" applyAlignment="1">
      <alignment horizontal="center" vertical="center" wrapText="1"/>
    </xf>
    <xf numFmtId="0" fontId="50" fillId="39" borderId="59" xfId="16" applyFont="1" applyFill="1" applyBorder="1" applyAlignment="1">
      <alignment horizontal="center" vertical="center" wrapText="1"/>
    </xf>
    <xf numFmtId="0" fontId="50" fillId="39" borderId="60" xfId="16" applyFont="1" applyFill="1" applyBorder="1" applyAlignment="1">
      <alignment horizontal="center" vertical="center" wrapText="1"/>
    </xf>
    <xf numFmtId="0" fontId="50" fillId="39" borderId="64" xfId="16" applyFont="1" applyFill="1" applyBorder="1" applyAlignment="1">
      <alignment horizontal="center" vertical="center" wrapText="1"/>
    </xf>
    <xf numFmtId="0" fontId="50" fillId="39" borderId="0" xfId="16" applyFont="1" applyFill="1" applyBorder="1" applyAlignment="1">
      <alignment horizontal="center" vertical="center" wrapText="1"/>
    </xf>
    <xf numFmtId="0" fontId="50" fillId="39" borderId="158" xfId="16" applyFont="1" applyFill="1" applyBorder="1" applyAlignment="1">
      <alignment horizontal="center" vertical="center" wrapText="1"/>
    </xf>
    <xf numFmtId="0" fontId="50" fillId="39" borderId="129" xfId="16" applyFont="1" applyFill="1" applyBorder="1" applyAlignment="1">
      <alignment horizontal="center" vertical="center" wrapText="1"/>
    </xf>
    <xf numFmtId="0" fontId="50" fillId="39" borderId="52" xfId="3" applyFont="1" applyFill="1" applyBorder="1" applyAlignment="1">
      <alignment horizontal="center" vertical="center" wrapText="1"/>
    </xf>
    <xf numFmtId="0" fontId="50" fillId="39" borderId="61" xfId="3" applyFont="1" applyFill="1" applyBorder="1" applyAlignment="1">
      <alignment horizontal="center" vertical="center" wrapText="1"/>
    </xf>
    <xf numFmtId="0" fontId="50" fillId="39" borderId="73" xfId="3" applyFont="1" applyFill="1" applyBorder="1" applyAlignment="1">
      <alignment horizontal="center" vertical="center" wrapText="1"/>
    </xf>
    <xf numFmtId="0" fontId="50" fillId="39" borderId="75" xfId="3" applyFont="1" applyFill="1" applyBorder="1" applyAlignment="1">
      <alignment horizontal="center" vertical="center" wrapText="1"/>
    </xf>
    <xf numFmtId="0" fontId="50" fillId="39" borderId="193" xfId="3" applyFont="1" applyFill="1" applyBorder="1" applyAlignment="1">
      <alignment horizontal="center" vertical="center" wrapText="1"/>
    </xf>
    <xf numFmtId="0" fontId="50" fillId="39" borderId="167" xfId="3" applyFont="1" applyFill="1" applyBorder="1" applyAlignment="1">
      <alignment horizontal="center" vertical="center" wrapText="1"/>
    </xf>
    <xf numFmtId="0" fontId="50" fillId="39" borderId="169" xfId="3" applyFont="1" applyFill="1" applyBorder="1" applyAlignment="1">
      <alignment horizontal="center" vertical="center" wrapText="1"/>
    </xf>
    <xf numFmtId="0" fontId="50" fillId="39" borderId="165" xfId="3" applyFont="1" applyFill="1" applyBorder="1" applyAlignment="1">
      <alignment horizontal="center" vertical="center" wrapText="1"/>
    </xf>
    <xf numFmtId="0" fontId="50" fillId="39" borderId="206" xfId="3" applyFont="1" applyFill="1" applyBorder="1" applyAlignment="1">
      <alignment horizontal="center" vertical="center" wrapText="1"/>
    </xf>
    <xf numFmtId="0" fontId="159" fillId="0" borderId="0" xfId="16" applyFont="1" applyAlignment="1">
      <alignment horizontal="center" vertical="center" wrapText="1"/>
    </xf>
  </cellXfs>
  <cellStyles count="213">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1 5" xfId="134" xr:uid="{070A8FE7-EDBE-43A6-A5A8-D6AAE6C7AD66}"/>
    <cellStyle name="20% - Énfasis1 6" xfId="155" xr:uid="{342B0E50-2366-4619-8C91-C0FCDD78FEA0}"/>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2 5" xfId="137" xr:uid="{986DBD49-290F-4EA9-B3F1-A6754A248993}"/>
    <cellStyle name="20% - Énfasis2 6" xfId="158" xr:uid="{24338199-1AE3-4EE8-A55F-DC8362545B25}"/>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3 5" xfId="140" xr:uid="{745E992F-3AD4-4985-B962-3790D006389B}"/>
    <cellStyle name="20% - Énfasis3 6" xfId="161" xr:uid="{50C1FBF9-FF3C-4904-B09A-E39ACE9472AC}"/>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4 5" xfId="143" xr:uid="{E75A55E4-B96F-41C7-A9E2-DE2B12B82D56}"/>
    <cellStyle name="20% - Énfasis4 6" xfId="164" xr:uid="{4CD56AC3-89EA-4759-9E05-7EB564766CF7}"/>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5 5" xfId="146" xr:uid="{49576369-7C78-46FA-90F0-8D06DEB967BA}"/>
    <cellStyle name="20% - Énfasis5 6" xfId="167" xr:uid="{E4CA9E1E-9BFD-4DC4-8D70-E8CF463081D4}"/>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20% - Énfasis6 5" xfId="149" xr:uid="{5DCA947A-8B6A-461A-B655-EB6DC63FBDE6}"/>
    <cellStyle name="20% - Énfasis6 6" xfId="170" xr:uid="{7EDB49CA-7B61-4DF2-B209-DE4A5C6B15EF}"/>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1 5" xfId="135" xr:uid="{1FAFD95B-BB51-460E-A5DE-5EE99A9411D0}"/>
    <cellStyle name="40% - Énfasis1 6" xfId="156" xr:uid="{FDBE2F51-F40E-4256-9249-33B31F41E9B8}"/>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2 5" xfId="138" xr:uid="{916AF2DD-FAA5-44A1-AAEC-2C0D3FCE08DD}"/>
    <cellStyle name="40% - Énfasis2 6" xfId="159" xr:uid="{76A06BC7-793B-4AA3-8A58-F623D99FE126}"/>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3 5" xfId="141" xr:uid="{A53EC649-1B07-48BD-A8A4-90EAD5CC0114}"/>
    <cellStyle name="40% - Énfasis3 6" xfId="162" xr:uid="{B1C8B711-A01C-42BC-8891-74D279BFE922}"/>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4 5" xfId="144" xr:uid="{A5285348-B2DE-4926-AF1A-B5FAACFA4041}"/>
    <cellStyle name="40% - Énfasis4 6" xfId="165" xr:uid="{2908B62D-4E5D-4F0D-8DAE-5DAAD8B41D7E}"/>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5 5" xfId="147" xr:uid="{F71B7719-7024-447F-A0FB-539AB2B896F4}"/>
    <cellStyle name="40% - Énfasis5 6" xfId="168" xr:uid="{59CCCBEC-FF55-41C5-B5C6-A8BA3D0381CC}"/>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40% - Énfasis6 5" xfId="150" xr:uid="{A744446E-25C3-438B-9F13-9ADA604D0A4A}"/>
    <cellStyle name="40% - Énfasis6 6" xfId="171" xr:uid="{C2E1E66A-3FE2-45A1-AADD-BA9B52386BBB}"/>
    <cellStyle name="60% - Énfasis1" xfId="42" builtinId="32" customBuiltin="1"/>
    <cellStyle name="60% - Énfasis1 2" xfId="72" xr:uid="{51BE631B-E20C-4FBE-ABDB-EF7A104D109F}"/>
    <cellStyle name="60% - Énfasis1 2 2" xfId="202" xr:uid="{B95DC479-FFBD-4C52-8B91-BFF524E66E32}"/>
    <cellStyle name="60% - Énfasis1 3" xfId="95" xr:uid="{A12C013A-C271-4B19-9AF9-2EAD530A85D7}"/>
    <cellStyle name="60% - Énfasis1 4" xfId="115" xr:uid="{6C5EDC37-FEF7-4144-8569-8CA36F6888D3}"/>
    <cellStyle name="60% - Énfasis1 5" xfId="136" xr:uid="{029CFCB4-64BE-4CBC-857F-F05E22F18222}"/>
    <cellStyle name="60% - Énfasis1 6" xfId="157" xr:uid="{1C1EFFE4-FB32-43FE-965A-E13010603FC0}"/>
    <cellStyle name="60% - Énfasis1 7" xfId="178" xr:uid="{3F0D0301-FF98-4DE3-81C1-6657895955A7}"/>
    <cellStyle name="60% - Énfasis2" xfId="46" builtinId="36" customBuiltin="1"/>
    <cellStyle name="60% - Énfasis2 2" xfId="75" xr:uid="{F6C5D0D3-AA18-47F7-BA88-E7D3E485B2A3}"/>
    <cellStyle name="60% - Énfasis2 2 2" xfId="203" xr:uid="{66F1903A-00CD-44EE-92CF-0B85DFAD8072}"/>
    <cellStyle name="60% - Énfasis2 3" xfId="98" xr:uid="{33114802-53EA-4DDF-AA67-93D54BC287D0}"/>
    <cellStyle name="60% - Énfasis2 4" xfId="118" xr:uid="{6713CDAA-8F9C-45EA-99CB-F0CCB21A9A94}"/>
    <cellStyle name="60% - Énfasis2 5" xfId="139" xr:uid="{51CD71E5-341B-4739-8D8F-59369A88322D}"/>
    <cellStyle name="60% - Énfasis2 6" xfId="160" xr:uid="{ECF09499-0DF2-4297-B3C0-73E54D640324}"/>
    <cellStyle name="60% - Énfasis2 7" xfId="179" xr:uid="{BE0FF6C8-7AF5-424F-BBEC-592261FF17C4}"/>
    <cellStyle name="60% - Énfasis3" xfId="50" builtinId="40" customBuiltin="1"/>
    <cellStyle name="60% - Énfasis3 2" xfId="78" xr:uid="{9D9858CF-2D3C-48B4-A911-A641FCC55D07}"/>
    <cellStyle name="60% - Énfasis3 2 2" xfId="204" xr:uid="{5E3B3E72-8907-4855-8BF8-8523EAD0E1DE}"/>
    <cellStyle name="60% - Énfasis3 3" xfId="101" xr:uid="{DC42A9E2-0622-4FC7-B636-5AC23F80BFC8}"/>
    <cellStyle name="60% - Énfasis3 4" xfId="121" xr:uid="{7291B4B1-6FE7-4A70-8CD0-44CF6D0590C1}"/>
    <cellStyle name="60% - Énfasis3 5" xfId="142" xr:uid="{ADA3D8D5-6183-474A-9E21-E3C28C0F456B}"/>
    <cellStyle name="60% - Énfasis3 6" xfId="163" xr:uid="{EADBD95A-8E18-41A9-BE05-844E6EEDB5E3}"/>
    <cellStyle name="60% - Énfasis3 7" xfId="180" xr:uid="{7D512F73-FE0F-4EE5-BD01-2DD7D87C3559}"/>
    <cellStyle name="60% - Énfasis4" xfId="54" builtinId="44" customBuiltin="1"/>
    <cellStyle name="60% - Énfasis4 2" xfId="81" xr:uid="{4F4A2018-1327-433C-9E93-A2F0BFA56472}"/>
    <cellStyle name="60% - Énfasis4 2 2" xfId="205" xr:uid="{C227CA64-DBF1-4150-A0BE-6607A7537B24}"/>
    <cellStyle name="60% - Énfasis4 3" xfId="104" xr:uid="{4D8D33C4-7489-43B9-BC50-96D56F4D56F7}"/>
    <cellStyle name="60% - Énfasis4 4" xfId="124" xr:uid="{0B0578ED-7A6F-4CBD-B49A-6BD11F0BA82D}"/>
    <cellStyle name="60% - Énfasis4 5" xfId="145" xr:uid="{B0928EA6-5AAD-4BF4-8890-ECD5EB2EEA08}"/>
    <cellStyle name="60% - Énfasis4 6" xfId="166" xr:uid="{AB8786A4-F9F5-47E6-8E0D-DCBF7BF08DC4}"/>
    <cellStyle name="60% - Énfasis4 7" xfId="181" xr:uid="{F716F011-B709-4A0B-A747-DAA729295752}"/>
    <cellStyle name="60% - Énfasis5" xfId="58" builtinId="48" customBuiltin="1"/>
    <cellStyle name="60% - Énfasis5 2" xfId="84" xr:uid="{A1606EC0-3C93-44C7-ADB7-6AE23C334C9B}"/>
    <cellStyle name="60% - Énfasis5 2 2" xfId="206" xr:uid="{88E987E0-93FE-403E-93C3-F88874CC55FD}"/>
    <cellStyle name="60% - Énfasis5 3" xfId="107" xr:uid="{316EFACF-C144-4410-9148-56E9C0FACAF4}"/>
    <cellStyle name="60% - Énfasis5 4" xfId="128" xr:uid="{0DAD1015-F51F-4963-B1E7-FB412E2201B5}"/>
    <cellStyle name="60% - Énfasis5 5" xfId="148" xr:uid="{BA669756-13CE-43D1-A122-4AFE20A2F4B7}"/>
    <cellStyle name="60% - Énfasis5 6" xfId="169" xr:uid="{C266B0AC-ED2F-4FC8-A375-CC33649313C8}"/>
    <cellStyle name="60% - Énfasis5 7" xfId="182" xr:uid="{724ED12D-C48C-468D-961E-B644BD00A54E}"/>
    <cellStyle name="60% - Énfasis6" xfId="62" builtinId="52" customBuiltin="1"/>
    <cellStyle name="60% - Énfasis6 2" xfId="87" xr:uid="{6C4E3033-13A2-43F1-912E-3794677ED2FA}"/>
    <cellStyle name="60% - Énfasis6 2 2" xfId="207" xr:uid="{BBDBC2A0-AD11-49D2-BF1C-D1650F5E56FD}"/>
    <cellStyle name="60% - Énfasis6 3" xfId="110" xr:uid="{DCFBFAAA-D45F-4316-A3C7-D9FA676FB397}"/>
    <cellStyle name="60% - Énfasis6 4" xfId="131" xr:uid="{8F16787F-D702-4833-AD9F-9A6336523ABC}"/>
    <cellStyle name="60% - Énfasis6 5" xfId="151" xr:uid="{2786975D-53F5-4B0F-B093-929ED2716CDF}"/>
    <cellStyle name="60% - Énfasis6 6" xfId="172" xr:uid="{1FBC9995-2073-4E5D-A64E-B935B675357A}"/>
    <cellStyle name="60% - Énfasis6 7" xfId="183" xr:uid="{C4B6D611-FFF4-45FA-88D5-BE4592AC41E8}"/>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Euro 2 2" xfId="192" xr:uid="{4256254A-C087-456E-A8E9-A59CA149DC49}"/>
    <cellStyle name="Euro 2 3" xfId="174" xr:uid="{AD897841-9E08-4BA9-B181-DD1E23D0CC9B}"/>
    <cellStyle name="Hipervínculo" xfId="18" builtinId="8"/>
    <cellStyle name="Hipervínculo 2" xfId="65" xr:uid="{5E4C4750-765E-4CC2-9815-8B42959A3C15}"/>
    <cellStyle name="Hipervínculo 2 2" xfId="210" xr:uid="{36B02C6E-C67B-4593-9A20-92FC87A6D81C}"/>
    <cellStyle name="Hipervínculo 3" xfId="88" xr:uid="{D7B1C78D-8C56-4C71-B3C1-1C04069BB33B}"/>
    <cellStyle name="Hipervínculo 3 2" xfId="186" xr:uid="{B86AFB9A-E85C-4D7A-98E7-A99DE08D5170}"/>
    <cellStyle name="Hipervínculo 4" xfId="196" xr:uid="{94EA80DA-DBCA-44C4-8DC0-CE136DA28CD6}"/>
    <cellStyle name="Hipervínculo visitado 2" xfId="66" xr:uid="{1E426F77-E271-47CE-8F1B-FB56E9398194}"/>
    <cellStyle name="Hipervínculo visitado 2 2" xfId="211" xr:uid="{10D9773B-C84E-430C-901B-7C8D719A8EB5}"/>
    <cellStyle name="Hipervínculo visitado 3" xfId="89" xr:uid="{4E7B0CFD-D880-43C6-B10D-8D8034BD508E}"/>
    <cellStyle name="Hipervínculo visitado 3 2" xfId="187" xr:uid="{FE226EA5-DDBC-4B2C-995E-C34E998991E3}"/>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Millares 2 2 3" xfId="199" xr:uid="{3F506F36-A522-42DD-B579-DBEC5C4E10AE}"/>
    <cellStyle name="Neutral" xfId="30" builtinId="28" customBuiltin="1"/>
    <cellStyle name="Neutral 2" xfId="201" xr:uid="{3F0E3A6E-82E0-4F38-87D1-730EFED65A0E}"/>
    <cellStyle name="Neutral 3" xfId="176" xr:uid="{10CB694B-64C7-426C-B9EE-54EF923FBA61}"/>
    <cellStyle name="Normal" xfId="0" builtinId="0"/>
    <cellStyle name="Normal 10" xfId="68" xr:uid="{EA45B72D-9D6F-451E-8081-56A2CB54E446}"/>
    <cellStyle name="Normal 10 2" xfId="212" xr:uid="{72809A2C-3A8D-4385-943E-D23DE594C9C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15" xfId="132" xr:uid="{450FA195-1EEB-42B1-B682-F4AC99CB93C6}"/>
    <cellStyle name="Normal 16" xfId="152" xr:uid="{B7556D0A-C9A1-43C5-A0BF-93DDDC125D8D}"/>
    <cellStyle name="Normal 17" xfId="153" xr:uid="{ED69CD4D-8DF3-4C2E-8911-4B8C3A7E4D21}"/>
    <cellStyle name="Normal 18" xfId="173" xr:uid="{148399A5-7189-4E00-943A-97A1BD48812E}"/>
    <cellStyle name="Normal 19" xfId="177" xr:uid="{4FFEDF27-FE3C-4505-8DA8-906BD555C5BB}"/>
    <cellStyle name="Normal 2" xfId="2" xr:uid="{00000000-0005-0000-0000-000006000000}"/>
    <cellStyle name="Normal 2 2" xfId="16" xr:uid="{00000000-0005-0000-0000-000007000000}"/>
    <cellStyle name="Normal 2 3" xfId="3" xr:uid="{00000000-0005-0000-0000-000008000000}"/>
    <cellStyle name="Normal 2 4" xfId="189" xr:uid="{B6EDE605-528A-45AC-BB68-6219E62C58C0}"/>
    <cellStyle name="Normal 20" xfId="184" xr:uid="{D3CA9357-4E71-42F2-AC7F-B942D7FB58A7}"/>
    <cellStyle name="Normal 3" xfId="4" xr:uid="{00000000-0005-0000-0000-000009000000}"/>
    <cellStyle name="Normal 3 2 2" xfId="10" xr:uid="{00000000-0005-0000-0000-00000A000000}"/>
    <cellStyle name="Normal 4" xfId="14" xr:uid="{00000000-0005-0000-0000-00000B000000}"/>
    <cellStyle name="Normal 4 2" xfId="193" xr:uid="{198D09F1-EF05-41EE-8FE4-BBC51B846384}"/>
    <cellStyle name="Normal 4 3" xfId="185" xr:uid="{462BECFF-956D-4CFE-8597-07DBDFDBAFCF}"/>
    <cellStyle name="Normal 5" xfId="17" xr:uid="{00000000-0005-0000-0000-00000C000000}"/>
    <cellStyle name="Normal 5 2" xfId="195" xr:uid="{AC5D941E-52DE-4551-90DD-B8BA4699B3B2}"/>
    <cellStyle name="Normal 6" xfId="19" xr:uid="{00000000-0005-0000-0000-00000D000000}"/>
    <cellStyle name="Normal 6 2" xfId="197" xr:uid="{715FAD62-BE90-4434-9082-64620507AA5F}"/>
    <cellStyle name="Normal 7" xfId="22" xr:uid="{012C1DD2-E755-4143-925A-81417B16C269}"/>
    <cellStyle name="Normal 7 2" xfId="200" xr:uid="{BD51FEE9-961A-49DC-A3DB-0C9A3E52042D}"/>
    <cellStyle name="Normal 8" xfId="63" xr:uid="{F4EB5219-7124-41CC-A15D-7812EB6F23BA}"/>
    <cellStyle name="Normal 8 2" xfId="208" xr:uid="{1A14B2BC-A2B5-4F88-8DB0-FD0C9E21B797}"/>
    <cellStyle name="Normal 9" xfId="67" xr:uid="{5A125610-3624-458A-B401-351A3E777D6C}"/>
    <cellStyle name="Normal 9 2" xfId="188" xr:uid="{CEAAE3FC-D46A-4059-AC38-EEFA5B63E4E3}"/>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2 2" xfId="209" xr:uid="{4DC38C41-CB35-4626-ACF6-DC321AB53373}"/>
    <cellStyle name="Notas 3" xfId="69" xr:uid="{DEA9AE04-E8F5-4FF6-A03E-1136F663D6FC}"/>
    <cellStyle name="Notas 4" xfId="92" xr:uid="{6FCC982B-4BCA-419F-B48A-E0A66B432F5E}"/>
    <cellStyle name="Notas 5" xfId="112" xr:uid="{0E470468-A5CE-473F-8D50-1F475DA5529F}"/>
    <cellStyle name="Notas 6" xfId="133" xr:uid="{42F1B641-7051-4678-993A-5132F4C92DB9}"/>
    <cellStyle name="Notas 7" xfId="154" xr:uid="{E07CBCBF-AD5A-4B1A-83BB-5E8D7543BEBF}"/>
    <cellStyle name="Porcentaje" xfId="8" builtinId="5"/>
    <cellStyle name="Porcentaje 2" xfId="9" xr:uid="{00000000-0005-0000-0000-000012000000}"/>
    <cellStyle name="Porcentaje 3" xfId="11" xr:uid="{00000000-0005-0000-0000-000013000000}"/>
    <cellStyle name="Porcentaje 3 2" xfId="191" xr:uid="{7A9A6B2F-CBE8-4F2B-A2DC-62301F5AE734}"/>
    <cellStyle name="Porcentaje 4" xfId="15" xr:uid="{00000000-0005-0000-0000-000014000000}"/>
    <cellStyle name="Porcentaje 4 2" xfId="194" xr:uid="{AD10D15F-4BA9-4344-9ADA-5AC00B016DB0}"/>
    <cellStyle name="Porcentaje 5" xfId="20" xr:uid="{00000000-0005-0000-0000-000015000000}"/>
    <cellStyle name="Porcentaje 5 2" xfId="198" xr:uid="{5DEDF96C-1D8C-4715-914B-1DD83B13D558}"/>
    <cellStyle name="Porcentaje 6" xfId="190" xr:uid="{16B2F40B-6482-428D-A2C9-1505B8980077}"/>
    <cellStyle name="Porcentaje 7" xfId="175" xr:uid="{50AE6946-1992-4DEB-A951-BC0A19040E2F}"/>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3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1.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1336622</c:v>
                </c:pt>
                <c:pt idx="1">
                  <c:v>809699</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20.232158549861623</c:v>
                </c:pt>
                <c:pt idx="1">
                  <c:v>24.91199204101936</c:v>
                </c:pt>
                <c:pt idx="2">
                  <c:v>18.851676923810889</c:v>
                </c:pt>
                <c:pt idx="3">
                  <c:v>19.618951889249328</c:v>
                </c:pt>
                <c:pt idx="4">
                  <c:v>28.989996884843031</c:v>
                </c:pt>
                <c:pt idx="5">
                  <c:v>23.082452431289642</c:v>
                </c:pt>
                <c:pt idx="6">
                  <c:v>22.658068676446881</c:v>
                </c:pt>
                <c:pt idx="7">
                  <c:v>24.336915336356295</c:v>
                </c:pt>
                <c:pt idx="8">
                  <c:v>14.251885735407932</c:v>
                </c:pt>
                <c:pt idx="9">
                  <c:v>24.181129185059763</c:v>
                </c:pt>
                <c:pt idx="10">
                  <c:v>23.409078926556653</c:v>
                </c:pt>
                <c:pt idx="11">
                  <c:v>30.686171654898448</c:v>
                </c:pt>
                <c:pt idx="12">
                  <c:v>25.242695708179635</c:v>
                </c:pt>
                <c:pt idx="13">
                  <c:v>25.740826434949525</c:v>
                </c:pt>
                <c:pt idx="14">
                  <c:v>15.47764705882353</c:v>
                </c:pt>
                <c:pt idx="15">
                  <c:v>16.911626315339209</c:v>
                </c:pt>
                <c:pt idx="16">
                  <c:v>16.697098803002639</c:v>
                </c:pt>
                <c:pt idx="17">
                  <c:v>23.345209075567222</c:v>
                </c:pt>
                <c:pt idx="18" formatCode="General">
                  <c:v>21.408693110298461</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36.029432982253645</c:v>
                </c:pt>
                <c:pt idx="1">
                  <c:v>30.391444095813881</c:v>
                </c:pt>
                <c:pt idx="2">
                  <c:v>26.117551643528458</c:v>
                </c:pt>
                <c:pt idx="3">
                  <c:v>26.175355233700369</c:v>
                </c:pt>
                <c:pt idx="4">
                  <c:v>31.236371188259319</c:v>
                </c:pt>
                <c:pt idx="5">
                  <c:v>33.957716701902747</c:v>
                </c:pt>
                <c:pt idx="6">
                  <c:v>26.660648073512817</c:v>
                </c:pt>
                <c:pt idx="7">
                  <c:v>27.007888688738429</c:v>
                </c:pt>
                <c:pt idx="8">
                  <c:v>29.061983805200356</c:v>
                </c:pt>
                <c:pt idx="9">
                  <c:v>32.133498619257828</c:v>
                </c:pt>
                <c:pt idx="10">
                  <c:v>24.017152598372611</c:v>
                </c:pt>
                <c:pt idx="11">
                  <c:v>31.549043414708898</c:v>
                </c:pt>
                <c:pt idx="12">
                  <c:v>29.273376661397037</c:v>
                </c:pt>
                <c:pt idx="13">
                  <c:v>32.952851046326288</c:v>
                </c:pt>
                <c:pt idx="14">
                  <c:v>29.741176470588236</c:v>
                </c:pt>
                <c:pt idx="15">
                  <c:v>23.09350671571563</c:v>
                </c:pt>
                <c:pt idx="16">
                  <c:v>29.667951579089742</c:v>
                </c:pt>
                <c:pt idx="17">
                  <c:v>27.339208700543782</c:v>
                </c:pt>
                <c:pt idx="18" formatCode="General">
                  <c:v>30.19422089917893</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24.879002111724663</c:v>
                </c:pt>
                <c:pt idx="1">
                  <c:v>29.52858345450371</c:v>
                </c:pt>
                <c:pt idx="2">
                  <c:v>33.245074185391921</c:v>
                </c:pt>
                <c:pt idx="3">
                  <c:v>35.233243477863574</c:v>
                </c:pt>
                <c:pt idx="4">
                  <c:v>28.290817209511612</c:v>
                </c:pt>
                <c:pt idx="5">
                  <c:v>22.989429175475689</c:v>
                </c:pt>
                <c:pt idx="6">
                  <c:v>31.684023859422862</c:v>
                </c:pt>
                <c:pt idx="7">
                  <c:v>30.829037000227757</c:v>
                </c:pt>
                <c:pt idx="8">
                  <c:v>33.040510101535155</c:v>
                </c:pt>
                <c:pt idx="9">
                  <c:v>29.461712120295903</c:v>
                </c:pt>
                <c:pt idx="10">
                  <c:v>24.943322612959349</c:v>
                </c:pt>
                <c:pt idx="11">
                  <c:v>29.691275800690768</c:v>
                </c:pt>
                <c:pt idx="12">
                  <c:v>24.099771649393993</c:v>
                </c:pt>
                <c:pt idx="13">
                  <c:v>28.164258659399799</c:v>
                </c:pt>
                <c:pt idx="14">
                  <c:v>32.76705882352941</c:v>
                </c:pt>
                <c:pt idx="15">
                  <c:v>32.448455813157672</c:v>
                </c:pt>
                <c:pt idx="16">
                  <c:v>25.069317643876378</c:v>
                </c:pt>
                <c:pt idx="17">
                  <c:v>23.47646727920495</c:v>
                </c:pt>
                <c:pt idx="18" formatCode="General">
                  <c:v>28.864433136268818</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18.859406356160072</c:v>
                </c:pt>
                <c:pt idx="1">
                  <c:v>15.167980408663045</c:v>
                </c:pt>
                <c:pt idx="2">
                  <c:v>21.785697247268736</c:v>
                </c:pt>
                <c:pt idx="3">
                  <c:v>18.972449399186733</c:v>
                </c:pt>
                <c:pt idx="4">
                  <c:v>11.482814717386038</c:v>
                </c:pt>
                <c:pt idx="5">
                  <c:v>19.970401691331922</c:v>
                </c:pt>
                <c:pt idx="6">
                  <c:v>18.997259390617444</c:v>
                </c:pt>
                <c:pt idx="7">
                  <c:v>17.826158974677515</c:v>
                </c:pt>
                <c:pt idx="8">
                  <c:v>23.645620357856558</c:v>
                </c:pt>
                <c:pt idx="9">
                  <c:v>14.223660075386507</c:v>
                </c:pt>
                <c:pt idx="10">
                  <c:v>27.630445862111387</c:v>
                </c:pt>
                <c:pt idx="11">
                  <c:v>8.0735091297018844</c:v>
                </c:pt>
                <c:pt idx="12">
                  <c:v>21.384155981029334</c:v>
                </c:pt>
                <c:pt idx="13">
                  <c:v>13.142063859324386</c:v>
                </c:pt>
                <c:pt idx="14">
                  <c:v>22.014117647058825</c:v>
                </c:pt>
                <c:pt idx="15">
                  <c:v>27.546411155787492</c:v>
                </c:pt>
                <c:pt idx="16">
                  <c:v>28.565631974031245</c:v>
                </c:pt>
                <c:pt idx="17">
                  <c:v>25.839114944684042</c:v>
                </c:pt>
                <c:pt idx="18" formatCode="General">
                  <c:v>19.53265285425379</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24.934693771984275</c:v>
                </c:pt>
                <c:pt idx="1">
                  <c:v>29.366260712674787</c:v>
                </c:pt>
                <c:pt idx="2">
                  <c:v>24.102595382597823</c:v>
                </c:pt>
                <c:pt idx="3">
                  <c:v>24.212692773971636</c:v>
                </c:pt>
                <c:pt idx="4">
                  <c:v>32.750698965726237</c:v>
                </c:pt>
                <c:pt idx="5">
                  <c:v>28.842394462936547</c:v>
                </c:pt>
                <c:pt idx="6">
                  <c:v>27.971977868885084</c:v>
                </c:pt>
                <c:pt idx="7">
                  <c:v>29.616377952755904</c:v>
                </c:pt>
                <c:pt idx="8">
                  <c:v>18.665446307341444</c:v>
                </c:pt>
                <c:pt idx="9">
                  <c:v>28.190908129575014</c:v>
                </c:pt>
                <c:pt idx="10">
                  <c:v>32.34658442409966</c:v>
                </c:pt>
                <c:pt idx="11">
                  <c:v>33.381206401313086</c:v>
                </c:pt>
                <c:pt idx="12">
                  <c:v>32.108916495367474</c:v>
                </c:pt>
                <c:pt idx="13">
                  <c:v>29.635549241303103</c:v>
                </c:pt>
                <c:pt idx="14">
                  <c:v>19.846729423123339</c:v>
                </c:pt>
                <c:pt idx="15">
                  <c:v>23.341323163027948</c:v>
                </c:pt>
                <c:pt idx="16">
                  <c:v>23.374041465492759</c:v>
                </c:pt>
                <c:pt idx="17">
                  <c:v>31.479140328697852</c:v>
                </c:pt>
                <c:pt idx="18" formatCode="General">
                  <c:v>26.605441672535864</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44.403708876474241</c:v>
                </c:pt>
                <c:pt idx="1">
                  <c:v>35.825439783491206</c:v>
                </c:pt>
                <c:pt idx="2">
                  <c:v>33.392296196895302</c:v>
                </c:pt>
                <c:pt idx="3">
                  <c:v>32.304265696805665</c:v>
                </c:pt>
                <c:pt idx="4">
                  <c:v>35.288482217920894</c:v>
                </c:pt>
                <c:pt idx="5">
                  <c:v>42.431447139007766</c:v>
                </c:pt>
                <c:pt idx="6">
                  <c:v>32.913266727699714</c:v>
                </c:pt>
                <c:pt idx="7">
                  <c:v>32.86677165354331</c:v>
                </c:pt>
                <c:pt idx="8">
                  <c:v>38.061973578212047</c:v>
                </c:pt>
                <c:pt idx="9">
                  <c:v>37.46196054471325</c:v>
                </c:pt>
                <c:pt idx="10">
                  <c:v>33.186818524004956</c:v>
                </c:pt>
                <c:pt idx="11">
                  <c:v>34.31986048420189</c:v>
                </c:pt>
                <c:pt idx="12">
                  <c:v>37.235975809574882</c:v>
                </c:pt>
                <c:pt idx="13">
                  <c:v>37.938791215296277</c:v>
                </c:pt>
                <c:pt idx="14">
                  <c:v>38.136615978759352</c:v>
                </c:pt>
                <c:pt idx="15">
                  <c:v>31.873516666469872</c:v>
                </c:pt>
                <c:pt idx="16">
                  <c:v>41.53176181009183</c:v>
                </c:pt>
                <c:pt idx="17">
                  <c:v>36.86472819216182</c:v>
                </c:pt>
                <c:pt idx="18" formatCode="General">
                  <c:v>37.523569460404545</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30.661597351541484</c:v>
                </c:pt>
                <c:pt idx="1">
                  <c:v>34.808299503834007</c:v>
                </c:pt>
                <c:pt idx="2">
                  <c:v>42.505108420506879</c:v>
                </c:pt>
                <c:pt idx="3">
                  <c:v>43.483041529222703</c:v>
                </c:pt>
                <c:pt idx="4">
                  <c:v>31.960818816352866</c:v>
                </c:pt>
                <c:pt idx="5">
                  <c:v>28.726158398055688</c:v>
                </c:pt>
                <c:pt idx="6">
                  <c:v>39.114755403415195</c:v>
                </c:pt>
                <c:pt idx="7">
                  <c:v>37.516850393700786</c:v>
                </c:pt>
                <c:pt idx="8">
                  <c:v>43.272580114446505</c:v>
                </c:pt>
                <c:pt idx="9">
                  <c:v>34.347131325711736</c:v>
                </c:pt>
                <c:pt idx="10">
                  <c:v>34.466597051895384</c:v>
                </c:pt>
                <c:pt idx="11">
                  <c:v>32.298933114485024</c:v>
                </c:pt>
                <c:pt idx="12">
                  <c:v>30.655107695057644</c:v>
                </c:pt>
                <c:pt idx="13">
                  <c:v>32.42565954340062</c:v>
                </c:pt>
                <c:pt idx="14">
                  <c:v>42.016654598117306</c:v>
                </c:pt>
                <c:pt idx="15">
                  <c:v>44.785160170502181</c:v>
                </c:pt>
                <c:pt idx="16">
                  <c:v>35.094196724415411</c:v>
                </c:pt>
                <c:pt idx="17">
                  <c:v>31.656131479140328</c:v>
                </c:pt>
                <c:pt idx="18" formatCode="General">
                  <c:v>35.870988867059594</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extLst>
              <c:ext xmlns:c16="http://schemas.microsoft.com/office/drawing/2014/chart" uri="{C3380CC4-5D6E-409C-BE32-E72D297353CC}">
                <c16:uniqueId val="{00000001-6474-47AB-A379-7E4F9BF1F0D4}"/>
              </c:ext>
            </c:extLst>
          </c:dPt>
          <c:dPt>
            <c:idx val="9"/>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5.3226879574184965E-3"/>
                  <c:y val="-4.0840840840840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Castilla y León</c:v>
                </c:pt>
                <c:pt idx="1">
                  <c:v>Extremadura</c:v>
                </c:pt>
                <c:pt idx="2">
                  <c:v>Andalucía</c:v>
                </c:pt>
                <c:pt idx="3">
                  <c:v>Balears, Illes</c:v>
                </c:pt>
                <c:pt idx="4">
                  <c:v>País Vasco</c:v>
                </c:pt>
                <c:pt idx="5">
                  <c:v>Rioja, La</c:v>
                </c:pt>
                <c:pt idx="6">
                  <c:v>Castilla - La Mancha</c:v>
                </c:pt>
                <c:pt idx="7">
                  <c:v>Cataluña</c:v>
                </c:pt>
                <c:pt idx="8">
                  <c:v>Madrid, Comunidad de</c:v>
                </c:pt>
                <c:pt idx="9">
                  <c:v>TOTAL</c:v>
                </c:pt>
                <c:pt idx="10">
                  <c:v>Comunitat Valenciana</c:v>
                </c:pt>
                <c:pt idx="11">
                  <c:v>Murcia, Región de</c:v>
                </c:pt>
                <c:pt idx="12">
                  <c:v>Aragón</c:v>
                </c:pt>
                <c:pt idx="13">
                  <c:v>Ceuta y Melilla</c:v>
                </c:pt>
                <c:pt idx="14">
                  <c:v>Navarra, Comunidad Foral de</c:v>
                </c:pt>
                <c:pt idx="15">
                  <c:v>Cantabria</c:v>
                </c:pt>
                <c:pt idx="16">
                  <c:v>Asturias, Principado de</c:v>
                </c:pt>
                <c:pt idx="17">
                  <c:v>Canarias</c:v>
                </c:pt>
                <c:pt idx="18">
                  <c:v>Galicia</c:v>
                </c:pt>
              </c:strCache>
            </c:strRef>
          </c:cat>
          <c:val>
            <c:numRef>
              <c:f>'32dictcasaadpot'!$R$11:$R$29</c:f>
              <c:numCache>
                <c:formatCode>#,##0.00</c:formatCode>
                <c:ptCount val="19"/>
                <c:pt idx="0">
                  <c:v>37.854285107515203</c:v>
                </c:pt>
                <c:pt idx="1">
                  <c:v>37.798680723011621</c:v>
                </c:pt>
                <c:pt idx="2">
                  <c:v>37.582284109271129</c:v>
                </c:pt>
                <c:pt idx="3">
                  <c:v>35.742047161800251</c:v>
                </c:pt>
                <c:pt idx="4">
                  <c:v>35.595413919637011</c:v>
                </c:pt>
                <c:pt idx="5">
                  <c:v>35.082682863175876</c:v>
                </c:pt>
                <c:pt idx="6">
                  <c:v>34.244933845739325</c:v>
                </c:pt>
                <c:pt idx="7">
                  <c:v>33.280314308313159</c:v>
                </c:pt>
                <c:pt idx="8">
                  <c:v>31.909964289139637</c:v>
                </c:pt>
                <c:pt idx="9">
                  <c:v>31.792949209334672</c:v>
                </c:pt>
                <c:pt idx="10">
                  <c:v>30.77261844210944</c:v>
                </c:pt>
                <c:pt idx="11">
                  <c:v>30.052691489526087</c:v>
                </c:pt>
                <c:pt idx="12">
                  <c:v>28.020779165080711</c:v>
                </c:pt>
                <c:pt idx="13">
                  <c:v>26.423227468661747</c:v>
                </c:pt>
                <c:pt idx="14">
                  <c:v>26.121375275042716</c:v>
                </c:pt>
                <c:pt idx="15">
                  <c:v>23.668935148118496</c:v>
                </c:pt>
                <c:pt idx="16">
                  <c:v>22.800424224295</c:v>
                </c:pt>
                <c:pt idx="17">
                  <c:v>22.787845325656143</c:v>
                </c:pt>
                <c:pt idx="18">
                  <c:v>18.065987610020166</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Castilla - La Mancha</c:v>
                </c:pt>
                <c:pt idx="4">
                  <c:v>Rioja, La</c:v>
                </c:pt>
                <c:pt idx="5">
                  <c:v>Andalucía</c:v>
                </c:pt>
                <c:pt idx="6">
                  <c:v>Cataluña</c:v>
                </c:pt>
                <c:pt idx="7">
                  <c:v>TOTAL</c:v>
                </c:pt>
                <c:pt idx="8">
                  <c:v>Asturias, Principado de</c:v>
                </c:pt>
                <c:pt idx="9">
                  <c:v>Cantabria</c:v>
                </c:pt>
                <c:pt idx="10">
                  <c:v>Aragón</c:v>
                </c:pt>
                <c:pt idx="11">
                  <c:v>Comunitat Valenciana</c:v>
                </c:pt>
                <c:pt idx="12">
                  <c:v>Murcia, Región de</c:v>
                </c:pt>
                <c:pt idx="13">
                  <c:v>Madrid, Comunidad de</c:v>
                </c:pt>
                <c:pt idx="14">
                  <c:v>Balears, Illes</c:v>
                </c:pt>
                <c:pt idx="15">
                  <c:v>Ceuta y Melilla</c:v>
                </c:pt>
                <c:pt idx="16">
                  <c:v>Navarra, Comunidad Foral de</c:v>
                </c:pt>
                <c:pt idx="17">
                  <c:v>Galicia</c:v>
                </c:pt>
                <c:pt idx="18">
                  <c:v>Canarias</c:v>
                </c:pt>
              </c:strCache>
            </c:strRef>
          </c:cat>
          <c:val>
            <c:numRef>
              <c:f>'34bdictcasaad'!$AF$11:$AF$29</c:f>
              <c:numCache>
                <c:formatCode>0.00</c:formatCode>
                <c:ptCount val="19"/>
                <c:pt idx="0">
                  <c:v>6.5056343009175217</c:v>
                </c:pt>
                <c:pt idx="1">
                  <c:v>5.3970099762308097</c:v>
                </c:pt>
                <c:pt idx="2">
                  <c:v>5.2741007317594804</c:v>
                </c:pt>
                <c:pt idx="3">
                  <c:v>4.634837525898643</c:v>
                </c:pt>
                <c:pt idx="4">
                  <c:v>4.5882177720133299</c:v>
                </c:pt>
                <c:pt idx="5">
                  <c:v>4.4408023301558091</c:v>
                </c:pt>
                <c:pt idx="6">
                  <c:v>4.3822528655221493</c:v>
                </c:pt>
                <c:pt idx="7">
                  <c:v>4.1832357253177319</c:v>
                </c:pt>
                <c:pt idx="8">
                  <c:v>4.1669482933423456</c:v>
                </c:pt>
                <c:pt idx="9">
                  <c:v>4.0194633803941962</c:v>
                </c:pt>
                <c:pt idx="10">
                  <c:v>3.8968484793359224</c:v>
                </c:pt>
                <c:pt idx="11">
                  <c:v>3.8043823131612218</c:v>
                </c:pt>
                <c:pt idx="12">
                  <c:v>3.7602178782902791</c:v>
                </c:pt>
                <c:pt idx="13">
                  <c:v>3.7280066380448038</c:v>
                </c:pt>
                <c:pt idx="14">
                  <c:v>3.6179670156193953</c:v>
                </c:pt>
                <c:pt idx="15">
                  <c:v>3.1641401406152658</c:v>
                </c:pt>
                <c:pt idx="16">
                  <c:v>3.1614731721105995</c:v>
                </c:pt>
                <c:pt idx="17">
                  <c:v>3.1426333914197992</c:v>
                </c:pt>
                <c:pt idx="18">
                  <c:v>2.6110068792995622</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B-453E-4DCC-AC52-3D21E1227FCF}"/>
              </c:ext>
            </c:extLst>
          </c:dPt>
          <c:dPt>
            <c:idx val="8"/>
            <c:invertIfNegative val="0"/>
            <c:bubble3D val="0"/>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Extremadura</c:v>
                </c:pt>
                <c:pt idx="4">
                  <c:v>Andalucía</c:v>
                </c:pt>
                <c:pt idx="5">
                  <c:v>Murcia, Región de</c:v>
                </c:pt>
                <c:pt idx="6">
                  <c:v>Cantabria</c:v>
                </c:pt>
                <c:pt idx="7">
                  <c:v>TOTAL</c:v>
                </c:pt>
                <c:pt idx="8">
                  <c:v>Cataluña</c:v>
                </c:pt>
                <c:pt idx="9">
                  <c:v>Rioja, La</c:v>
                </c:pt>
                <c:pt idx="10">
                  <c:v>Castilla - La Mancha</c:v>
                </c:pt>
                <c:pt idx="11">
                  <c:v>Asturias, Principado de</c:v>
                </c:pt>
                <c:pt idx="12">
                  <c:v>Comunitat Valenciana</c:v>
                </c:pt>
                <c:pt idx="13">
                  <c:v>Galicia</c:v>
                </c:pt>
                <c:pt idx="14">
                  <c:v>Balears, Illes</c:v>
                </c:pt>
                <c:pt idx="15">
                  <c:v>Canarias</c:v>
                </c:pt>
                <c:pt idx="16">
                  <c:v>Madrid, Comunidad de</c:v>
                </c:pt>
                <c:pt idx="17">
                  <c:v>Aragón</c:v>
                </c:pt>
                <c:pt idx="18">
                  <c:v>Navarra, Comunidad Foral de</c:v>
                </c:pt>
              </c:strCache>
            </c:strRef>
          </c:cat>
          <c:val>
            <c:numRef>
              <c:f>'34bdictcasaad'!$AL$11:$AL$29</c:f>
              <c:numCache>
                <c:formatCode>0.00</c:formatCode>
                <c:ptCount val="19"/>
                <c:pt idx="0">
                  <c:v>1.9305254192606411</c:v>
                </c:pt>
                <c:pt idx="1">
                  <c:v>1.8134993025002684</c:v>
                </c:pt>
                <c:pt idx="2">
                  <c:v>1.8086612380582312</c:v>
                </c:pt>
                <c:pt idx="3">
                  <c:v>1.6104820281564343</c:v>
                </c:pt>
                <c:pt idx="4">
                  <c:v>1.5998045639839871</c:v>
                </c:pt>
                <c:pt idx="5">
                  <c:v>1.5893205057783317</c:v>
                </c:pt>
                <c:pt idx="6">
                  <c:v>1.4446463237482619</c:v>
                </c:pt>
                <c:pt idx="7">
                  <c:v>1.377016288915045</c:v>
                </c:pt>
                <c:pt idx="8">
                  <c:v>1.3711400594934815</c:v>
                </c:pt>
                <c:pt idx="9">
                  <c:v>1.3609624713904347</c:v>
                </c:pt>
                <c:pt idx="10">
                  <c:v>1.3393861816449855</c:v>
                </c:pt>
                <c:pt idx="11">
                  <c:v>1.3288972731949922</c:v>
                </c:pt>
                <c:pt idx="12">
                  <c:v>1.2787079592223978</c:v>
                </c:pt>
                <c:pt idx="13">
                  <c:v>1.2526754001916134</c:v>
                </c:pt>
                <c:pt idx="14">
                  <c:v>1.2334705835774804</c:v>
                </c:pt>
                <c:pt idx="15">
                  <c:v>1.1791056951965788</c:v>
                </c:pt>
                <c:pt idx="16">
                  <c:v>1.0726330934738415</c:v>
                </c:pt>
                <c:pt idx="17">
                  <c:v>0.98732186788656617</c:v>
                </c:pt>
                <c:pt idx="18">
                  <c:v>0.95881777599907236</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Extremadura</c:v>
                </c:pt>
                <c:pt idx="1">
                  <c:v>Andalucía</c:v>
                </c:pt>
                <c:pt idx="2">
                  <c:v>Cataluña</c:v>
                </c:pt>
                <c:pt idx="3">
                  <c:v>Murcia, Región de</c:v>
                </c:pt>
                <c:pt idx="4">
                  <c:v>Balears, Illes</c:v>
                </c:pt>
                <c:pt idx="5">
                  <c:v>Castilla - La Mancha</c:v>
                </c:pt>
                <c:pt idx="6">
                  <c:v>Castilla y León</c:v>
                </c:pt>
                <c:pt idx="7">
                  <c:v>País Vasco</c:v>
                </c:pt>
                <c:pt idx="8">
                  <c:v>TOTAL</c:v>
                </c:pt>
                <c:pt idx="9">
                  <c:v>Ceuta y Melilla</c:v>
                </c:pt>
                <c:pt idx="10">
                  <c:v>Rioja, La</c:v>
                </c:pt>
                <c:pt idx="11">
                  <c:v>Comunitat Valenciana</c:v>
                </c:pt>
                <c:pt idx="12">
                  <c:v>Madrid, Comunidad de</c:v>
                </c:pt>
                <c:pt idx="13">
                  <c:v>Cantabria</c:v>
                </c:pt>
                <c:pt idx="14">
                  <c:v>Aragón</c:v>
                </c:pt>
                <c:pt idx="15">
                  <c:v>Asturias, Principado de</c:v>
                </c:pt>
                <c:pt idx="16">
                  <c:v>Canarias</c:v>
                </c:pt>
                <c:pt idx="17">
                  <c:v>Navarra, Comunidad Foral de</c:v>
                </c:pt>
                <c:pt idx="18">
                  <c:v>Galicia</c:v>
                </c:pt>
              </c:strCache>
            </c:strRef>
          </c:cat>
          <c:val>
            <c:numRef>
              <c:f>'34bdictcasaad'!$AR$11:$AR$29</c:f>
              <c:numCache>
                <c:formatCode>0.00</c:formatCode>
                <c:ptCount val="19"/>
                <c:pt idx="0">
                  <c:v>7.7616915169711467</c:v>
                </c:pt>
                <c:pt idx="1">
                  <c:v>7.7202253848550244</c:v>
                </c:pt>
                <c:pt idx="2">
                  <c:v>7.1992737260936384</c:v>
                </c:pt>
                <c:pt idx="3">
                  <c:v>7.1321238976878867</c:v>
                </c:pt>
                <c:pt idx="4">
                  <c:v>6.9336761065317338</c:v>
                </c:pt>
                <c:pt idx="5">
                  <c:v>6.9140182130709871</c:v>
                </c:pt>
                <c:pt idx="6">
                  <c:v>6.770177478180794</c:v>
                </c:pt>
                <c:pt idx="7">
                  <c:v>6.5136888485425501</c:v>
                </c:pt>
                <c:pt idx="8">
                  <c:v>6.2156814587960367</c:v>
                </c:pt>
                <c:pt idx="9">
                  <c:v>6.1297084418471703</c:v>
                </c:pt>
                <c:pt idx="10">
                  <c:v>5.7899004178707303</c:v>
                </c:pt>
                <c:pt idx="11">
                  <c:v>5.6464127021115456</c:v>
                </c:pt>
                <c:pt idx="12">
                  <c:v>5.5975033397321479</c:v>
                </c:pt>
                <c:pt idx="13">
                  <c:v>5.1735986460844146</c:v>
                </c:pt>
                <c:pt idx="14">
                  <c:v>5.0225629748299694</c:v>
                </c:pt>
                <c:pt idx="15">
                  <c:v>4.7337706682118244</c:v>
                </c:pt>
                <c:pt idx="16">
                  <c:v>4.3251796663809587</c:v>
                </c:pt>
                <c:pt idx="17">
                  <c:v>4.0679630926132981</c:v>
                </c:pt>
                <c:pt idx="18">
                  <c:v>3.1600571481710049</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Extremadura</c:v>
                </c:pt>
                <c:pt idx="2">
                  <c:v>Andalucía</c:v>
                </c:pt>
                <c:pt idx="3">
                  <c:v>Castilla - La Mancha</c:v>
                </c:pt>
                <c:pt idx="4">
                  <c:v>Balears, Illes</c:v>
                </c:pt>
                <c:pt idx="5">
                  <c:v>Cataluña</c:v>
                </c:pt>
                <c:pt idx="6">
                  <c:v>País Vasco</c:v>
                </c:pt>
                <c:pt idx="7">
                  <c:v>Madrid, Comunidad de</c:v>
                </c:pt>
                <c:pt idx="8">
                  <c:v>Rioja, La</c:v>
                </c:pt>
                <c:pt idx="9">
                  <c:v>TOTAL</c:v>
                </c:pt>
                <c:pt idx="10">
                  <c:v>Comunitat Valenciana</c:v>
                </c:pt>
                <c:pt idx="11">
                  <c:v>Murcia, Región de</c:v>
                </c:pt>
                <c:pt idx="12">
                  <c:v>Aragón</c:v>
                </c:pt>
                <c:pt idx="13">
                  <c:v>Ceuta y Melilla</c:v>
                </c:pt>
                <c:pt idx="14">
                  <c:v>Cantabria</c:v>
                </c:pt>
                <c:pt idx="15">
                  <c:v>Navarra, Comunidad Foral de</c:v>
                </c:pt>
                <c:pt idx="16">
                  <c:v>Asturias, Principado de</c:v>
                </c:pt>
                <c:pt idx="17">
                  <c:v>Canarias</c:v>
                </c:pt>
                <c:pt idx="18">
                  <c:v>Galicia</c:v>
                </c:pt>
              </c:strCache>
            </c:strRef>
          </c:cat>
          <c:val>
            <c:numRef>
              <c:f>'34bdictcasaad'!$AX$11:$AX$29</c:f>
              <c:numCache>
                <c:formatCode>0.00</c:formatCode>
                <c:ptCount val="19"/>
                <c:pt idx="0">
                  <c:v>43.867614250557743</c:v>
                </c:pt>
                <c:pt idx="1">
                  <c:v>43.017287397856528</c:v>
                </c:pt>
                <c:pt idx="2">
                  <c:v>42.761360755670012</c:v>
                </c:pt>
                <c:pt idx="3">
                  <c:v>42.1293681205441</c:v>
                </c:pt>
                <c:pt idx="4">
                  <c:v>40.184586108468125</c:v>
                </c:pt>
                <c:pt idx="5">
                  <c:v>40.051348165285461</c:v>
                </c:pt>
                <c:pt idx="6">
                  <c:v>39.38701802073895</c:v>
                </c:pt>
                <c:pt idx="7">
                  <c:v>38.908523797864525</c:v>
                </c:pt>
                <c:pt idx="8">
                  <c:v>38.817934782608695</c:v>
                </c:pt>
                <c:pt idx="9">
                  <c:v>36.879555854858914</c:v>
                </c:pt>
                <c:pt idx="10">
                  <c:v>35.069356527451774</c:v>
                </c:pt>
                <c:pt idx="11">
                  <c:v>34.654812155548385</c:v>
                </c:pt>
                <c:pt idx="12">
                  <c:v>33.170929760454733</c:v>
                </c:pt>
                <c:pt idx="13">
                  <c:v>31.091918568784699</c:v>
                </c:pt>
                <c:pt idx="14">
                  <c:v>29.750725207728994</c:v>
                </c:pt>
                <c:pt idx="15">
                  <c:v>29.303941535881155</c:v>
                </c:pt>
                <c:pt idx="16">
                  <c:v>27.518386516157488</c:v>
                </c:pt>
                <c:pt idx="17">
                  <c:v>24.175086913208776</c:v>
                </c:pt>
                <c:pt idx="18">
                  <c:v>18.982798949528384</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'35ResolGraAltaBaj'!$AA$11:$AA$54</c:f>
              <c:numCache>
                <c:formatCode>m/d/yyyy</c:formatCode>
                <c:ptCount val="4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numCache>
            </c:numRef>
          </c:cat>
          <c:val>
            <c:numRef>
              <c:f>'35ResolGraAltaBaj'!$AB$11:$AB$54</c:f>
              <c:numCache>
                <c:formatCode>0</c:formatCode>
                <c:ptCount val="44"/>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pt idx="43">
                  <c:v>29870</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'35ResolGraAltaBaj'!$AA$11:$AA$54</c:f>
              <c:numCache>
                <c:formatCode>m/d/yyyy</c:formatCode>
                <c:ptCount val="4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numCache>
            </c:numRef>
          </c:cat>
          <c:val>
            <c:numRef>
              <c:f>'35ResolGraAltaBaj'!$AC$11:$AC$54</c:f>
              <c:numCache>
                <c:formatCode>0</c:formatCode>
                <c:ptCount val="44"/>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pt idx="43">
                  <c:v>17653</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5378</c:v>
                </c:pt>
                <c:pt idx="1">
                  <c:v>131801</c:v>
                </c:pt>
                <c:pt idx="2">
                  <c:v>68359</c:v>
                </c:pt>
                <c:pt idx="3">
                  <c:v>83145</c:v>
                </c:pt>
                <c:pt idx="4">
                  <c:v>92182</c:v>
                </c:pt>
                <c:pt idx="5">
                  <c:v>147876</c:v>
                </c:pt>
                <c:pt idx="6">
                  <c:v>423656</c:v>
                </c:pt>
                <c:pt idx="7">
                  <c:v>1059127</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412895</c:v>
                </c:pt>
                <c:pt idx="1">
                  <c:v>57535</c:v>
                </c:pt>
                <c:pt idx="2">
                  <c:v>50749</c:v>
                </c:pt>
                <c:pt idx="3">
                  <c:v>46046</c:v>
                </c:pt>
                <c:pt idx="4">
                  <c:v>74817</c:v>
                </c:pt>
                <c:pt idx="5">
                  <c:v>24593</c:v>
                </c:pt>
                <c:pt idx="6">
                  <c:v>160404</c:v>
                </c:pt>
                <c:pt idx="7">
                  <c:v>99393</c:v>
                </c:pt>
                <c:pt idx="8">
                  <c:v>378335</c:v>
                </c:pt>
                <c:pt idx="9">
                  <c:v>215210</c:v>
                </c:pt>
                <c:pt idx="10">
                  <c:v>59181</c:v>
                </c:pt>
                <c:pt idx="11">
                  <c:v>84886</c:v>
                </c:pt>
                <c:pt idx="12">
                  <c:v>256574</c:v>
                </c:pt>
                <c:pt idx="13">
                  <c:v>66926</c:v>
                </c:pt>
                <c:pt idx="14">
                  <c:v>21325</c:v>
                </c:pt>
                <c:pt idx="15">
                  <c:v>117049</c:v>
                </c:pt>
                <c:pt idx="16">
                  <c:v>14815</c:v>
                </c:pt>
                <c:pt idx="17">
                  <c:v>5588</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1258762</c:v>
                </c:pt>
                <c:pt idx="1">
                  <c:v>752762</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587</c:v>
                </c:pt>
                <c:pt idx="1">
                  <c:v>10461</c:v>
                </c:pt>
                <c:pt idx="2">
                  <c:v>6195</c:v>
                </c:pt>
                <c:pt idx="3">
                  <c:v>9020</c:v>
                </c:pt>
                <c:pt idx="4">
                  <c:v>8579</c:v>
                </c:pt>
                <c:pt idx="5">
                  <c:v>11788</c:v>
                </c:pt>
                <c:pt idx="6">
                  <c:v>39864</c:v>
                </c:pt>
                <c:pt idx="7">
                  <c:v>187840</c:v>
                </c:pt>
              </c:numCache>
            </c:numRef>
          </c:val>
          <c:extLst>
            <c:ext xmlns:c15="http://schemas.microsoft.com/office/drawing/2012/chart" uri="{02D57815-91ED-43cb-92C2-25804820EDAC}">
              <c15:datalabelsRange>
                <c15:f>'36aperfresol_graf'!$V$12:$AC$12</c15:f>
                <c15:dlblRangeCache>
                  <c:ptCount val="8"/>
                  <c:pt idx="0">
                    <c:v>25%</c:v>
                  </c:pt>
                  <c:pt idx="1">
                    <c:v>24%</c:v>
                  </c:pt>
                  <c:pt idx="2">
                    <c:v>24%</c:v>
                  </c:pt>
                  <c:pt idx="3">
                    <c:v>25%</c:v>
                  </c:pt>
                  <c:pt idx="4">
                    <c:v>20%</c:v>
                  </c:pt>
                  <c:pt idx="5">
                    <c:v>16%</c:v>
                  </c:pt>
                  <c:pt idx="6">
                    <c:v>15%</c:v>
                  </c:pt>
                  <c:pt idx="7">
                    <c:v>24%</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793</c:v>
                </c:pt>
                <c:pt idx="1">
                  <c:v>12376</c:v>
                </c:pt>
                <c:pt idx="2">
                  <c:v>7966</c:v>
                </c:pt>
                <c:pt idx="3">
                  <c:v>11682</c:v>
                </c:pt>
                <c:pt idx="4">
                  <c:v>13126</c:v>
                </c:pt>
                <c:pt idx="5">
                  <c:v>21352</c:v>
                </c:pt>
                <c:pt idx="6">
                  <c:v>68661</c:v>
                </c:pt>
                <c:pt idx="7">
                  <c:v>242549</c:v>
                </c:pt>
              </c:numCache>
            </c:numRef>
          </c:val>
          <c:extLst>
            <c:ext xmlns:c15="http://schemas.microsoft.com/office/drawing/2012/chart" uri="{02D57815-91ED-43cb-92C2-25804820EDAC}">
              <c15:datalabelsRange>
                <c15:f>'36aperfresol_graf'!$V$13:$AC$13</c15:f>
                <c15:dlblRangeCache>
                  <c:ptCount val="8"/>
                  <c:pt idx="0">
                    <c:v>33%</c:v>
                  </c:pt>
                  <c:pt idx="1">
                    <c:v>29%</c:v>
                  </c:pt>
                  <c:pt idx="2">
                    <c:v>30%</c:v>
                  </c:pt>
                  <c:pt idx="3">
                    <c:v>32%</c:v>
                  </c:pt>
                  <c:pt idx="4">
                    <c:v>30%</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386</c:v>
                </c:pt>
                <c:pt idx="1">
                  <c:v>9140</c:v>
                </c:pt>
                <c:pt idx="2">
                  <c:v>7277</c:v>
                </c:pt>
                <c:pt idx="3">
                  <c:v>9949</c:v>
                </c:pt>
                <c:pt idx="4">
                  <c:v>13395</c:v>
                </c:pt>
                <c:pt idx="5">
                  <c:v>23788</c:v>
                </c:pt>
                <c:pt idx="6">
                  <c:v>85846</c:v>
                </c:pt>
                <c:pt idx="7">
                  <c:v>214033</c:v>
                </c:pt>
              </c:numCache>
            </c:numRef>
          </c:val>
          <c:extLst>
            <c:ext xmlns:c15="http://schemas.microsoft.com/office/drawing/2012/chart" uri="{02D57815-91ED-43cb-92C2-25804820EDAC}">
              <c15:datalabelsRange>
                <c15:f>'36aperfresol_graf'!$V$14:$AC$14</c15:f>
                <c15:dlblRangeCache>
                  <c:ptCount val="8"/>
                  <c:pt idx="0">
                    <c:v>16%</c:v>
                  </c:pt>
                  <c:pt idx="1">
                    <c:v>21%</c:v>
                  </c:pt>
                  <c:pt idx="2">
                    <c:v>28%</c:v>
                  </c:pt>
                  <c:pt idx="3">
                    <c:v>28%</c:v>
                  </c:pt>
                  <c:pt idx="4">
                    <c:v>31%</c:v>
                  </c:pt>
                  <c:pt idx="5">
                    <c:v>32%</c:v>
                  </c:pt>
                  <c:pt idx="6">
                    <c:v>32%</c:v>
                  </c:pt>
                  <c:pt idx="7">
                    <c:v>28%</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617</c:v>
                </c:pt>
                <c:pt idx="1">
                  <c:v>10757</c:v>
                </c:pt>
                <c:pt idx="2">
                  <c:v>4812</c:v>
                </c:pt>
                <c:pt idx="3">
                  <c:v>5407</c:v>
                </c:pt>
                <c:pt idx="4">
                  <c:v>8369</c:v>
                </c:pt>
                <c:pt idx="5">
                  <c:v>16828</c:v>
                </c:pt>
                <c:pt idx="6">
                  <c:v>70897</c:v>
                </c:pt>
                <c:pt idx="7">
                  <c:v>124422</c:v>
                </c:pt>
              </c:numCache>
            </c:numRef>
          </c:val>
          <c:extLst>
            <c:ext xmlns:c15="http://schemas.microsoft.com/office/drawing/2012/chart" uri="{02D57815-91ED-43cb-92C2-25804820EDAC}">
              <c15:datalabelsRange>
                <c15:f>'36aperfresol_graf'!$V$15:$AC$15</c15:f>
                <c15:dlblRangeCache>
                  <c:ptCount val="8"/>
                  <c:pt idx="0">
                    <c:v>26%</c:v>
                  </c:pt>
                  <c:pt idx="1">
                    <c:v>25%</c:v>
                  </c:pt>
                  <c:pt idx="2">
                    <c:v>18%</c:v>
                  </c:pt>
                  <c:pt idx="3">
                    <c:v>15%</c:v>
                  </c:pt>
                  <c:pt idx="4">
                    <c:v>19%</c:v>
                  </c:pt>
                  <c:pt idx="5">
                    <c:v>23%</c:v>
                  </c:pt>
                  <c:pt idx="6">
                    <c:v>27%</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727</c:v>
                </c:pt>
                <c:pt idx="1">
                  <c:v>22270</c:v>
                </c:pt>
                <c:pt idx="2">
                  <c:v>9616</c:v>
                </c:pt>
                <c:pt idx="3">
                  <c:v>11123</c:v>
                </c:pt>
                <c:pt idx="4">
                  <c:v>9736</c:v>
                </c:pt>
                <c:pt idx="5">
                  <c:v>12958</c:v>
                </c:pt>
                <c:pt idx="6">
                  <c:v>29736</c:v>
                </c:pt>
                <c:pt idx="7">
                  <c:v>60141</c:v>
                </c:pt>
              </c:numCache>
            </c:numRef>
          </c:val>
          <c:extLst>
            <c:ext xmlns:c15="http://schemas.microsoft.com/office/drawing/2012/chart" uri="{02D57815-91ED-43cb-92C2-25804820EDAC}">
              <c15:datalabelsRange>
                <c15:f>'36aperfresol_graf'!$V$17:$AC$17</c15:f>
                <c15:dlblRangeCache>
                  <c:ptCount val="8"/>
                  <c:pt idx="0">
                    <c:v>24%</c:v>
                  </c:pt>
                  <c:pt idx="1">
                    <c:v>25%</c:v>
                  </c:pt>
                  <c:pt idx="2">
                    <c:v>23%</c:v>
                  </c:pt>
                  <c:pt idx="3">
                    <c:v>24%</c:v>
                  </c:pt>
                  <c:pt idx="4">
                    <c:v>20%</c:v>
                  </c:pt>
                  <c:pt idx="5">
                    <c:v>17%</c:v>
                  </c:pt>
                  <c:pt idx="6">
                    <c:v>19%</c:v>
                  </c:pt>
                  <c:pt idx="7">
                    <c:v>21%</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1111</c:v>
                </c:pt>
                <c:pt idx="1">
                  <c:v>30636</c:v>
                </c:pt>
                <c:pt idx="2">
                  <c:v>12572</c:v>
                </c:pt>
                <c:pt idx="3">
                  <c:v>15388</c:v>
                </c:pt>
                <c:pt idx="4">
                  <c:v>15772</c:v>
                </c:pt>
                <c:pt idx="5">
                  <c:v>23210</c:v>
                </c:pt>
                <c:pt idx="6">
                  <c:v>46565</c:v>
                </c:pt>
                <c:pt idx="7">
                  <c:v>83605</c:v>
                </c:pt>
              </c:numCache>
            </c:numRef>
          </c:val>
          <c:extLst>
            <c:ext xmlns:c15="http://schemas.microsoft.com/office/drawing/2012/chart" uri="{02D57815-91ED-43cb-92C2-25804820EDAC}">
              <c15:datalabelsRange>
                <c15:f>'36aperfresol_graf'!$V$18:$AC$18</c15:f>
                <c15:dlblRangeCache>
                  <c:ptCount val="8"/>
                  <c:pt idx="0">
                    <c:v>37%</c:v>
                  </c:pt>
                  <c:pt idx="1">
                    <c:v>34%</c:v>
                  </c:pt>
                  <c:pt idx="2">
                    <c:v>30%</c:v>
                  </c:pt>
                  <c:pt idx="3">
                    <c:v>33%</c:v>
                  </c:pt>
                  <c:pt idx="4">
                    <c:v>32%</c:v>
                  </c:pt>
                  <c:pt idx="5">
                    <c:v>31%</c:v>
                  </c:pt>
                  <c:pt idx="6">
                    <c:v>29%</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414</c:v>
                </c:pt>
                <c:pt idx="1">
                  <c:v>21039</c:v>
                </c:pt>
                <c:pt idx="2">
                  <c:v>12384</c:v>
                </c:pt>
                <c:pt idx="3">
                  <c:v>13990</c:v>
                </c:pt>
                <c:pt idx="4">
                  <c:v>15397</c:v>
                </c:pt>
                <c:pt idx="5">
                  <c:v>23494</c:v>
                </c:pt>
                <c:pt idx="6">
                  <c:v>46034</c:v>
                </c:pt>
                <c:pt idx="7">
                  <c:v>84049</c:v>
                </c:pt>
              </c:numCache>
            </c:numRef>
          </c:val>
          <c:extLst>
            <c:ext xmlns:c15="http://schemas.microsoft.com/office/drawing/2012/chart" uri="{02D57815-91ED-43cb-92C2-25804820EDAC}">
              <c15:datalabelsRange>
                <c15:f>'36aperfresol_graf'!$V$19:$AC$19</c15:f>
                <c15:dlblRangeCache>
                  <c:ptCount val="8"/>
                  <c:pt idx="0">
                    <c:v>14%</c:v>
                  </c:pt>
                  <c:pt idx="1">
                    <c:v>24%</c:v>
                  </c:pt>
                  <c:pt idx="2">
                    <c:v>29%</c:v>
                  </c:pt>
                  <c:pt idx="3">
                    <c:v>30%</c:v>
                  </c:pt>
                  <c:pt idx="4">
                    <c:v>32%</c:v>
                  </c:pt>
                  <c:pt idx="5">
                    <c:v>32%</c:v>
                  </c:pt>
                  <c:pt idx="6">
                    <c:v>29%</c:v>
                  </c:pt>
                  <c:pt idx="7">
                    <c:v>29%</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743</c:v>
                </c:pt>
                <c:pt idx="1">
                  <c:v>15122</c:v>
                </c:pt>
                <c:pt idx="2">
                  <c:v>7537</c:v>
                </c:pt>
                <c:pt idx="3">
                  <c:v>6586</c:v>
                </c:pt>
                <c:pt idx="4">
                  <c:v>7808</c:v>
                </c:pt>
                <c:pt idx="5">
                  <c:v>14458</c:v>
                </c:pt>
                <c:pt idx="6">
                  <c:v>36053</c:v>
                </c:pt>
                <c:pt idx="7">
                  <c:v>62488</c:v>
                </c:pt>
              </c:numCache>
            </c:numRef>
          </c:val>
          <c:extLst>
            <c:ext xmlns:c15="http://schemas.microsoft.com/office/drawing/2012/chart" uri="{02D57815-91ED-43cb-92C2-25804820EDAC}">
              <c15:datalabelsRange>
                <c15:f>'36aperfresol_graf'!$V$20:$AC$20</c15:f>
                <c15:dlblRangeCache>
                  <c:ptCount val="8"/>
                  <c:pt idx="0">
                    <c:v>25%</c:v>
                  </c:pt>
                  <c:pt idx="1">
                    <c:v>17%</c:v>
                  </c:pt>
                  <c:pt idx="2">
                    <c:v>18%</c:v>
                  </c:pt>
                  <c:pt idx="3">
                    <c:v>14%</c:v>
                  </c:pt>
                  <c:pt idx="4">
                    <c:v>16%</c:v>
                  </c:pt>
                  <c:pt idx="5">
                    <c:v>20%</c:v>
                  </c:pt>
                  <c:pt idx="6">
                    <c:v>23%</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587</c:v>
                </c:pt>
                <c:pt idx="1">
                  <c:v>10461</c:v>
                </c:pt>
                <c:pt idx="2">
                  <c:v>6195</c:v>
                </c:pt>
                <c:pt idx="3">
                  <c:v>9020</c:v>
                </c:pt>
                <c:pt idx="4">
                  <c:v>8579</c:v>
                </c:pt>
                <c:pt idx="5">
                  <c:v>11788</c:v>
                </c:pt>
                <c:pt idx="6">
                  <c:v>39864</c:v>
                </c:pt>
                <c:pt idx="7">
                  <c:v>187840</c:v>
                </c:pt>
              </c:numCache>
            </c:numRef>
          </c:val>
          <c:extLst>
            <c:ext xmlns:c15="http://schemas.microsoft.com/office/drawing/2012/chart" uri="{02D57815-91ED-43cb-92C2-25804820EDAC}">
              <c15:datalabelsRange>
                <c15:f>'36bperfresol_graf'!$V$12:$AC$12</c15:f>
                <c15:dlblRangeCache>
                  <c:ptCount val="8"/>
                  <c:pt idx="0">
                    <c:v>33%</c:v>
                  </c:pt>
                  <c:pt idx="1">
                    <c:v>33%</c:v>
                  </c:pt>
                  <c:pt idx="2">
                    <c:v>29%</c:v>
                  </c:pt>
                  <c:pt idx="3">
                    <c:v>29%</c:v>
                  </c:pt>
                  <c:pt idx="4">
                    <c:v>24%</c:v>
                  </c:pt>
                  <c:pt idx="5">
                    <c:v>21%</c:v>
                  </c:pt>
                  <c:pt idx="6">
                    <c:v>21%</c:v>
                  </c:pt>
                  <c:pt idx="7">
                    <c:v>29%</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793</c:v>
                </c:pt>
                <c:pt idx="1">
                  <c:v>12376</c:v>
                </c:pt>
                <c:pt idx="2">
                  <c:v>7966</c:v>
                </c:pt>
                <c:pt idx="3">
                  <c:v>11682</c:v>
                </c:pt>
                <c:pt idx="4">
                  <c:v>13126</c:v>
                </c:pt>
                <c:pt idx="5">
                  <c:v>21352</c:v>
                </c:pt>
                <c:pt idx="6">
                  <c:v>68661</c:v>
                </c:pt>
                <c:pt idx="7">
                  <c:v>242549</c:v>
                </c:pt>
              </c:numCache>
            </c:numRef>
          </c:val>
          <c:extLst>
            <c:ext xmlns:c15="http://schemas.microsoft.com/office/drawing/2012/chart" uri="{02D57815-91ED-43cb-92C2-25804820EDAC}">
              <c15:datalabelsRange>
                <c15:f>'36bperfresol_graf'!$V$13:$AC$13</c15:f>
                <c15:dlblRangeCache>
                  <c:ptCount val="8"/>
                  <c:pt idx="0">
                    <c:v>45%</c:v>
                  </c:pt>
                  <c:pt idx="1">
                    <c:v>39%</c:v>
                  </c:pt>
                  <c:pt idx="2">
                    <c:v>37%</c:v>
                  </c:pt>
                  <c:pt idx="3">
                    <c:v>38%</c:v>
                  </c:pt>
                  <c:pt idx="4">
                    <c:v>37%</c:v>
                  </c:pt>
                  <c:pt idx="5">
                    <c:v>38%</c:v>
                  </c:pt>
                  <c:pt idx="6">
                    <c:v>35%</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386</c:v>
                </c:pt>
                <c:pt idx="1">
                  <c:v>9140</c:v>
                </c:pt>
                <c:pt idx="2">
                  <c:v>7277</c:v>
                </c:pt>
                <c:pt idx="3">
                  <c:v>9949</c:v>
                </c:pt>
                <c:pt idx="4">
                  <c:v>13395</c:v>
                </c:pt>
                <c:pt idx="5">
                  <c:v>23788</c:v>
                </c:pt>
                <c:pt idx="6">
                  <c:v>85846</c:v>
                </c:pt>
                <c:pt idx="7">
                  <c:v>214033</c:v>
                </c:pt>
              </c:numCache>
            </c:numRef>
          </c:val>
          <c:extLst>
            <c:ext xmlns:c15="http://schemas.microsoft.com/office/drawing/2012/chart" uri="{02D57815-91ED-43cb-92C2-25804820EDAC}">
              <c15:datalabelsRange>
                <c15:f>'36bperfresol_graf'!$V$14:$AC$14</c15:f>
                <c15:dlblRangeCache>
                  <c:ptCount val="8"/>
                  <c:pt idx="0">
                    <c:v>22%</c:v>
                  </c:pt>
                  <c:pt idx="1">
                    <c:v>29%</c:v>
                  </c:pt>
                  <c:pt idx="2">
                    <c:v>34%</c:v>
                  </c:pt>
                  <c:pt idx="3">
                    <c:v>32%</c:v>
                  </c:pt>
                  <c:pt idx="4">
                    <c:v>38%</c:v>
                  </c:pt>
                  <c:pt idx="5">
                    <c:v>42%</c:v>
                  </c:pt>
                  <c:pt idx="6">
                    <c:v>44%</c:v>
                  </c:pt>
                  <c:pt idx="7">
                    <c:v>33%</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727</c:v>
                </c:pt>
                <c:pt idx="1">
                  <c:v>22270</c:v>
                </c:pt>
                <c:pt idx="2">
                  <c:v>9616</c:v>
                </c:pt>
                <c:pt idx="3">
                  <c:v>11123</c:v>
                </c:pt>
                <c:pt idx="4">
                  <c:v>9736</c:v>
                </c:pt>
                <c:pt idx="5">
                  <c:v>12958</c:v>
                </c:pt>
                <c:pt idx="6">
                  <c:v>29736</c:v>
                </c:pt>
                <c:pt idx="7">
                  <c:v>60141</c:v>
                </c:pt>
              </c:numCache>
            </c:numRef>
          </c:val>
          <c:extLst>
            <c:ext xmlns:c15="http://schemas.microsoft.com/office/drawing/2012/chart" uri="{02D57815-91ED-43cb-92C2-25804820EDAC}">
              <c15:datalabelsRange>
                <c15:f>'36bperfresol_graf'!$V$17:$AC$17</c15:f>
                <c15:dlblRangeCache>
                  <c:ptCount val="8"/>
                  <c:pt idx="0">
                    <c:v>32%</c:v>
                  </c:pt>
                  <c:pt idx="1">
                    <c:v>30%</c:v>
                  </c:pt>
                  <c:pt idx="2">
                    <c:v>28%</c:v>
                  </c:pt>
                  <c:pt idx="3">
                    <c:v>27%</c:v>
                  </c:pt>
                  <c:pt idx="4">
                    <c:v>24%</c:v>
                  </c:pt>
                  <c:pt idx="5">
                    <c:v>22%</c:v>
                  </c:pt>
                  <c:pt idx="6">
                    <c:v>24%</c:v>
                  </c:pt>
                  <c:pt idx="7">
                    <c:v>26%</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1111</c:v>
                </c:pt>
                <c:pt idx="1">
                  <c:v>30636</c:v>
                </c:pt>
                <c:pt idx="2">
                  <c:v>12572</c:v>
                </c:pt>
                <c:pt idx="3">
                  <c:v>15388</c:v>
                </c:pt>
                <c:pt idx="4">
                  <c:v>15772</c:v>
                </c:pt>
                <c:pt idx="5">
                  <c:v>23210</c:v>
                </c:pt>
                <c:pt idx="6">
                  <c:v>46565</c:v>
                </c:pt>
                <c:pt idx="7">
                  <c:v>83605</c:v>
                </c:pt>
              </c:numCache>
            </c:numRef>
          </c:val>
          <c:extLst>
            <c:ext xmlns:c15="http://schemas.microsoft.com/office/drawing/2012/chart" uri="{02D57815-91ED-43cb-92C2-25804820EDAC}">
              <c15:datalabelsRange>
                <c15:f>'36bperfresol_graf'!$V$18:$AC$18</c15:f>
                <c15:dlblRangeCache>
                  <c:ptCount val="8"/>
                  <c:pt idx="0">
                    <c:v>49%</c:v>
                  </c:pt>
                  <c:pt idx="1">
                    <c:v>41%</c:v>
                  </c:pt>
                  <c:pt idx="2">
                    <c:v>36%</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414</c:v>
                </c:pt>
                <c:pt idx="1">
                  <c:v>21039</c:v>
                </c:pt>
                <c:pt idx="2">
                  <c:v>12384</c:v>
                </c:pt>
                <c:pt idx="3">
                  <c:v>13990</c:v>
                </c:pt>
                <c:pt idx="4">
                  <c:v>15397</c:v>
                </c:pt>
                <c:pt idx="5">
                  <c:v>23494</c:v>
                </c:pt>
                <c:pt idx="6">
                  <c:v>46034</c:v>
                </c:pt>
                <c:pt idx="7">
                  <c:v>84049</c:v>
                </c:pt>
              </c:numCache>
            </c:numRef>
          </c:val>
          <c:extLst>
            <c:ext xmlns:c15="http://schemas.microsoft.com/office/drawing/2012/chart" uri="{02D57815-91ED-43cb-92C2-25804820EDAC}">
              <c15:datalabelsRange>
                <c15:f>'36bperfresol_graf'!$V$19:$AC$19</c15:f>
                <c15:dlblRangeCache>
                  <c:ptCount val="8"/>
                  <c:pt idx="0">
                    <c:v>18%</c:v>
                  </c:pt>
                  <c:pt idx="1">
                    <c:v>28%</c:v>
                  </c:pt>
                  <c:pt idx="2">
                    <c:v>36%</c:v>
                  </c:pt>
                  <c:pt idx="3">
                    <c:v>35%</c:v>
                  </c:pt>
                  <c:pt idx="4">
                    <c:v>38%</c:v>
                  </c:pt>
                  <c:pt idx="5">
                    <c:v>39%</c:v>
                  </c:pt>
                  <c:pt idx="6">
                    <c:v>38%</c:v>
                  </c:pt>
                  <c:pt idx="7">
                    <c:v>37%</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78.609398505945947</c:v>
                </c:pt>
                <c:pt idx="1">
                  <c:v>44.461362119993844</c:v>
                </c:pt>
                <c:pt idx="2">
                  <c:v>61.019676351599855</c:v>
                </c:pt>
                <c:pt idx="3">
                  <c:v>52.669451300550598</c:v>
                </c:pt>
                <c:pt idx="4">
                  <c:v>38.431603563076813</c:v>
                </c:pt>
                <c:pt idx="5">
                  <c:v>66.447553430821145</c:v>
                </c:pt>
                <c:pt idx="6">
                  <c:v>46.161562278941936</c:v>
                </c:pt>
                <c:pt idx="7">
                  <c:v>70.657363918068256</c:v>
                </c:pt>
                <c:pt idx="8">
                  <c:v>43.833882178114258</c:v>
                </c:pt>
                <c:pt idx="9">
                  <c:v>46.86452396486002</c:v>
                </c:pt>
                <c:pt idx="10">
                  <c:v>39.110878898707433</c:v>
                </c:pt>
                <c:pt idx="11">
                  <c:v>64.162620764062581</c:v>
                </c:pt>
                <c:pt idx="12">
                  <c:v>69.686496876501678</c:v>
                </c:pt>
                <c:pt idx="13">
                  <c:v>51.314061597184526</c:v>
                </c:pt>
                <c:pt idx="14">
                  <c:v>44.547184002123615</c:v>
                </c:pt>
                <c:pt idx="15">
                  <c:v>54.267215418590645</c:v>
                </c:pt>
                <c:pt idx="16">
                  <c:v>84.275717284814561</c:v>
                </c:pt>
                <c:pt idx="17">
                  <c:v>62.040065412919049</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1.2028003539166701</c:v>
                </c:pt>
                <c:pt idx="1">
                  <c:v>16.572288847450089</c:v>
                </c:pt>
                <c:pt idx="2">
                  <c:v>11.293214417065098</c:v>
                </c:pt>
                <c:pt idx="3">
                  <c:v>1.5150939813935826</c:v>
                </c:pt>
                <c:pt idx="4">
                  <c:v>26.739142076795375</c:v>
                </c:pt>
                <c:pt idx="5">
                  <c:v>0.66437007874015752</c:v>
                </c:pt>
                <c:pt idx="6">
                  <c:v>31.276889357902427</c:v>
                </c:pt>
                <c:pt idx="7">
                  <c:v>11.120422521486621</c:v>
                </c:pt>
                <c:pt idx="8">
                  <c:v>8.6568391590231162</c:v>
                </c:pt>
                <c:pt idx="9">
                  <c:v>9.9195358436837076</c:v>
                </c:pt>
                <c:pt idx="10">
                  <c:v>45.269303287067537</c:v>
                </c:pt>
                <c:pt idx="11">
                  <c:v>16.09239370310431</c:v>
                </c:pt>
                <c:pt idx="12">
                  <c:v>10.929745314752523</c:v>
                </c:pt>
                <c:pt idx="13">
                  <c:v>2.481046346716159</c:v>
                </c:pt>
                <c:pt idx="14">
                  <c:v>12.343494226430121</c:v>
                </c:pt>
                <c:pt idx="15">
                  <c:v>1.3782373017466372</c:v>
                </c:pt>
                <c:pt idx="16">
                  <c:v>7.3617914625612313</c:v>
                </c:pt>
                <c:pt idx="17">
                  <c:v>0.10220768601798855</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20.184984827113585</c:v>
                </c:pt>
                <c:pt idx="1">
                  <c:v>38.966349032556067</c:v>
                </c:pt>
                <c:pt idx="2">
                  <c:v>27.629643251195294</c:v>
                </c:pt>
                <c:pt idx="3">
                  <c:v>45.815454718055818</c:v>
                </c:pt>
                <c:pt idx="4">
                  <c:v>34.829254360127813</c:v>
                </c:pt>
                <c:pt idx="5">
                  <c:v>32.888076490438692</c:v>
                </c:pt>
                <c:pt idx="6">
                  <c:v>21.01167766400334</c:v>
                </c:pt>
                <c:pt idx="7">
                  <c:v>18.201750112061742</c:v>
                </c:pt>
                <c:pt idx="8">
                  <c:v>47.478980988209152</c:v>
                </c:pt>
                <c:pt idx="9">
                  <c:v>42.921739273155502</c:v>
                </c:pt>
                <c:pt idx="10">
                  <c:v>15.619817814225028</c:v>
                </c:pt>
                <c:pt idx="11">
                  <c:v>19.614535824628511</c:v>
                </c:pt>
                <c:pt idx="12">
                  <c:v>19.352234502642961</c:v>
                </c:pt>
                <c:pt idx="13">
                  <c:v>46.199639311540281</c:v>
                </c:pt>
                <c:pt idx="14">
                  <c:v>42.91908153784896</c:v>
                </c:pt>
                <c:pt idx="15">
                  <c:v>37.183296526801847</c:v>
                </c:pt>
                <c:pt idx="16">
                  <c:v>8.3624912526242134</c:v>
                </c:pt>
                <c:pt idx="17">
                  <c:v>37.857726901062961</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2.816313023804886E-3</c:v>
                </c:pt>
                <c:pt idx="1">
                  <c:v>0</c:v>
                </c:pt>
                <c:pt idx="2">
                  <c:v>5.7465980139757261E-2</c:v>
                </c:pt>
                <c:pt idx="3">
                  <c:v>0</c:v>
                </c:pt>
                <c:pt idx="4">
                  <c:v>0</c:v>
                </c:pt>
                <c:pt idx="5">
                  <c:v>0</c:v>
                </c:pt>
                <c:pt idx="6">
                  <c:v>1.5498706991522966</c:v>
                </c:pt>
                <c:pt idx="7">
                  <c:v>2.0463448383387577E-2</c:v>
                </c:pt>
                <c:pt idx="8">
                  <c:v>3.0297674653470347E-2</c:v>
                </c:pt>
                <c:pt idx="9">
                  <c:v>0.29420091830077427</c:v>
                </c:pt>
                <c:pt idx="10">
                  <c:v>0</c:v>
                </c:pt>
                <c:pt idx="11">
                  <c:v>0.13044970820460006</c:v>
                </c:pt>
                <c:pt idx="12">
                  <c:v>3.1523306102835179E-2</c:v>
                </c:pt>
                <c:pt idx="13">
                  <c:v>5.2527445590320942E-3</c:v>
                </c:pt>
                <c:pt idx="14">
                  <c:v>0.1902402335973101</c:v>
                </c:pt>
                <c:pt idx="15">
                  <c:v>7.1712507528608711</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71.862825999347521</c:v>
                </c:pt>
                <c:pt idx="1">
                  <c:v>45.812954789454849</c:v>
                </c:pt>
                <c:pt idx="2">
                  <c:v>58.207845324409739</c:v>
                </c:pt>
                <c:pt idx="3">
                  <c:v>55.329098288335977</c:v>
                </c:pt>
                <c:pt idx="4">
                  <c:v>41.518753731748355</c:v>
                </c:pt>
                <c:pt idx="5">
                  <c:v>72.580089562521536</c:v>
                </c:pt>
                <c:pt idx="6">
                  <c:v>43.498718648909801</c:v>
                </c:pt>
                <c:pt idx="7">
                  <c:v>61.986937311903695</c:v>
                </c:pt>
                <c:pt idx="8">
                  <c:v>50.694704549913496</c:v>
                </c:pt>
                <c:pt idx="9">
                  <c:v>45.022849777361145</c:v>
                </c:pt>
                <c:pt idx="10">
                  <c:v>41.554537646722018</c:v>
                </c:pt>
                <c:pt idx="11">
                  <c:v>65.086921153324695</c:v>
                </c:pt>
                <c:pt idx="12">
                  <c:v>65.67837800305513</c:v>
                </c:pt>
                <c:pt idx="13">
                  <c:v>49.196966983103472</c:v>
                </c:pt>
                <c:pt idx="14">
                  <c:v>48.228683117517711</c:v>
                </c:pt>
                <c:pt idx="15">
                  <c:v>58.535976015989341</c:v>
                </c:pt>
                <c:pt idx="16">
                  <c:v>73.48546590600381</c:v>
                </c:pt>
                <c:pt idx="17">
                  <c:v>55.895765472312704</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2.4851753056093955</c:v>
                </c:pt>
                <c:pt idx="1">
                  <c:v>24.185852320171776</c:v>
                </c:pt>
                <c:pt idx="2">
                  <c:v>15.802193716304146</c:v>
                </c:pt>
                <c:pt idx="3">
                  <c:v>3.4145050291159342</c:v>
                </c:pt>
                <c:pt idx="4">
                  <c:v>22.683602019215112</c:v>
                </c:pt>
                <c:pt idx="5">
                  <c:v>1.0563784590653347</c:v>
                </c:pt>
                <c:pt idx="6">
                  <c:v>34.930470949040036</c:v>
                </c:pt>
                <c:pt idx="7">
                  <c:v>12.752129090094128</c:v>
                </c:pt>
                <c:pt idx="8">
                  <c:v>11.448802325788789</c:v>
                </c:pt>
                <c:pt idx="9">
                  <c:v>11.222756034684791</c:v>
                </c:pt>
                <c:pt idx="10">
                  <c:v>43.801889493272256</c:v>
                </c:pt>
                <c:pt idx="11">
                  <c:v>18.164562682654935</c:v>
                </c:pt>
                <c:pt idx="12">
                  <c:v>15.718881636809702</c:v>
                </c:pt>
                <c:pt idx="13">
                  <c:v>4.7346110215535253</c:v>
                </c:pt>
                <c:pt idx="14">
                  <c:v>18.079648179819202</c:v>
                </c:pt>
                <c:pt idx="15">
                  <c:v>2.7856429047301798</c:v>
                </c:pt>
                <c:pt idx="16">
                  <c:v>13.393099701168161</c:v>
                </c:pt>
                <c:pt idx="17">
                  <c:v>6.5146579804560262E-2</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25.644322477882898</c:v>
                </c:pt>
                <c:pt idx="1">
                  <c:v>30.001192890373375</c:v>
                </c:pt>
                <c:pt idx="2">
                  <c:v>25.887711470533556</c:v>
                </c:pt>
                <c:pt idx="3">
                  <c:v>41.256396682548086</c:v>
                </c:pt>
                <c:pt idx="4">
                  <c:v>35.79764424903653</c:v>
                </c:pt>
                <c:pt idx="5">
                  <c:v>26.363531978413135</c:v>
                </c:pt>
                <c:pt idx="6">
                  <c:v>20.255850102928203</c:v>
                </c:pt>
                <c:pt idx="7">
                  <c:v>25.209707370173529</c:v>
                </c:pt>
                <c:pt idx="8">
                  <c:v>37.745911142026507</c:v>
                </c:pt>
                <c:pt idx="9">
                  <c:v>43.36184673072416</c:v>
                </c:pt>
                <c:pt idx="10">
                  <c:v>14.643572860005726</c:v>
                </c:pt>
                <c:pt idx="11">
                  <c:v>16.495435509626102</c:v>
                </c:pt>
                <c:pt idx="12">
                  <c:v>18.526362079340831</c:v>
                </c:pt>
                <c:pt idx="13">
                  <c:v>46.056480983939338</c:v>
                </c:pt>
                <c:pt idx="14">
                  <c:v>33.398485218666018</c:v>
                </c:pt>
                <c:pt idx="15">
                  <c:v>30.371419053964026</c:v>
                </c:pt>
                <c:pt idx="16">
                  <c:v>13.121434392828036</c:v>
                </c:pt>
                <c:pt idx="17">
                  <c:v>44.039087947882734</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7.6762171601834619E-3</c:v>
                </c:pt>
                <c:pt idx="1">
                  <c:v>0</c:v>
                </c:pt>
                <c:pt idx="2">
                  <c:v>0.10224948875255624</c:v>
                </c:pt>
                <c:pt idx="3">
                  <c:v>0</c:v>
                </c:pt>
                <c:pt idx="4">
                  <c:v>0</c:v>
                </c:pt>
                <c:pt idx="5">
                  <c:v>0</c:v>
                </c:pt>
                <c:pt idx="6">
                  <c:v>1.3149602991219593</c:v>
                </c:pt>
                <c:pt idx="7">
                  <c:v>5.1226227828648267E-2</c:v>
                </c:pt>
                <c:pt idx="8">
                  <c:v>0.11058198227121123</c:v>
                </c:pt>
                <c:pt idx="9">
                  <c:v>0.39254745722990392</c:v>
                </c:pt>
                <c:pt idx="10">
                  <c:v>0</c:v>
                </c:pt>
                <c:pt idx="11">
                  <c:v>0.25308065439426353</c:v>
                </c:pt>
                <c:pt idx="12">
                  <c:v>7.6378280794334119E-2</c:v>
                </c:pt>
                <c:pt idx="13">
                  <c:v>1.194101140366589E-2</c:v>
                </c:pt>
                <c:pt idx="14">
                  <c:v>0.29318348399706817</c:v>
                </c:pt>
                <c:pt idx="15">
                  <c:v>8.3069620253164551</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78.200427584354955</c:v>
                </c:pt>
                <c:pt idx="1">
                  <c:v>40.091293157869181</c:v>
                </c:pt>
                <c:pt idx="2">
                  <c:v>59.972087459294208</c:v>
                </c:pt>
                <c:pt idx="3">
                  <c:v>51.338101280424503</c:v>
                </c:pt>
                <c:pt idx="4">
                  <c:v>38.621345614737685</c:v>
                </c:pt>
                <c:pt idx="5">
                  <c:v>70.664454452081856</c:v>
                </c:pt>
                <c:pt idx="6">
                  <c:v>45.244067142581514</c:v>
                </c:pt>
                <c:pt idx="7">
                  <c:v>64.902169415380982</c:v>
                </c:pt>
                <c:pt idx="8">
                  <c:v>47.3771879036209</c:v>
                </c:pt>
                <c:pt idx="9">
                  <c:v>47.526095804976258</c:v>
                </c:pt>
                <c:pt idx="10">
                  <c:v>37.919644060941081</c:v>
                </c:pt>
                <c:pt idx="11">
                  <c:v>65.105637781041693</c:v>
                </c:pt>
                <c:pt idx="12">
                  <c:v>69.60699827648402</c:v>
                </c:pt>
                <c:pt idx="13">
                  <c:v>53.237602568676415</c:v>
                </c:pt>
                <c:pt idx="14">
                  <c:v>46.4969696969697</c:v>
                </c:pt>
                <c:pt idx="15">
                  <c:v>54.632606366032384</c:v>
                </c:pt>
                <c:pt idx="16">
                  <c:v>80.630560324644918</c:v>
                </c:pt>
                <c:pt idx="17">
                  <c:v>60.782122905027933</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1.2471210352912014</c:v>
                </c:pt>
                <c:pt idx="1">
                  <c:v>19.186131209634343</c:v>
                </c:pt>
                <c:pt idx="2">
                  <c:v>11.577058549877052</c:v>
                </c:pt>
                <c:pt idx="3">
                  <c:v>2.1225054792940363</c:v>
                </c:pt>
                <c:pt idx="4">
                  <c:v>24.72967561073288</c:v>
                </c:pt>
                <c:pt idx="5">
                  <c:v>0.76637433831081614</c:v>
                </c:pt>
                <c:pt idx="6">
                  <c:v>29.944047848736254</c:v>
                </c:pt>
                <c:pt idx="7">
                  <c:v>12.528817166164213</c:v>
                </c:pt>
                <c:pt idx="8">
                  <c:v>10.455618402886028</c:v>
                </c:pt>
                <c:pt idx="9">
                  <c:v>9.9590782764732921</c:v>
                </c:pt>
                <c:pt idx="10">
                  <c:v>44.398004584063635</c:v>
                </c:pt>
                <c:pt idx="11">
                  <c:v>14.989831657439836</c:v>
                </c:pt>
                <c:pt idx="12">
                  <c:v>10.180768768287306</c:v>
                </c:pt>
                <c:pt idx="13">
                  <c:v>1.9889404209775241</c:v>
                </c:pt>
                <c:pt idx="14">
                  <c:v>15.915151515151516</c:v>
                </c:pt>
                <c:pt idx="15">
                  <c:v>1.9405103252527007</c:v>
                </c:pt>
                <c:pt idx="16">
                  <c:v>8.3190260652411432</c:v>
                </c:pt>
                <c:pt idx="17">
                  <c:v>0.16759776536312848</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20.550385755450669</c:v>
                </c:pt>
                <c:pt idx="1">
                  <c:v>40.722575632496479</c:v>
                </c:pt>
                <c:pt idx="2">
                  <c:v>28.417624775702798</c:v>
                </c:pt>
                <c:pt idx="3">
                  <c:v>46.539393240281463</c:v>
                </c:pt>
                <c:pt idx="4">
                  <c:v>36.648978774529432</c:v>
                </c:pt>
                <c:pt idx="5">
                  <c:v>28.569171209607333</c:v>
                </c:pt>
                <c:pt idx="6">
                  <c:v>23.226281725220563</c:v>
                </c:pt>
                <c:pt idx="7">
                  <c:v>22.560146598096591</c:v>
                </c:pt>
                <c:pt idx="8">
                  <c:v>42.153832450006682</c:v>
                </c:pt>
                <c:pt idx="9">
                  <c:v>42.165787688469706</c:v>
                </c:pt>
                <c:pt idx="10">
                  <c:v>17.68235135499528</c:v>
                </c:pt>
                <c:pt idx="11">
                  <c:v>19.774601739916395</c:v>
                </c:pt>
                <c:pt idx="12">
                  <c:v>20.196200248506955</c:v>
                </c:pt>
                <c:pt idx="13">
                  <c:v>44.773457010346057</c:v>
                </c:pt>
                <c:pt idx="14">
                  <c:v>37.381818181818183</c:v>
                </c:pt>
                <c:pt idx="15">
                  <c:v>35.951574130390711</c:v>
                </c:pt>
                <c:pt idx="16">
                  <c:v>11.050413610113939</c:v>
                </c:pt>
                <c:pt idx="17">
                  <c:v>39.050279329608941</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2.0656249031738329E-3</c:v>
                </c:pt>
                <c:pt idx="1">
                  <c:v>0</c:v>
                </c:pt>
                <c:pt idx="2">
                  <c:v>3.3229215125938724E-2</c:v>
                </c:pt>
                <c:pt idx="3">
                  <c:v>0</c:v>
                </c:pt>
                <c:pt idx="4">
                  <c:v>0</c:v>
                </c:pt>
                <c:pt idx="5">
                  <c:v>0</c:v>
                </c:pt>
                <c:pt idx="6">
                  <c:v>1.5856032834616667</c:v>
                </c:pt>
                <c:pt idx="7">
                  <c:v>8.8668203582195418E-3</c:v>
                </c:pt>
                <c:pt idx="8">
                  <c:v>1.33612434863938E-2</c:v>
                </c:pt>
                <c:pt idx="9">
                  <c:v>0.3490382300807493</c:v>
                </c:pt>
                <c:pt idx="10">
                  <c:v>0</c:v>
                </c:pt>
                <c:pt idx="11">
                  <c:v>0.12992882160207886</c:v>
                </c:pt>
                <c:pt idx="12">
                  <c:v>1.6032706721712291E-2</c:v>
                </c:pt>
                <c:pt idx="13">
                  <c:v>0</c:v>
                </c:pt>
                <c:pt idx="14">
                  <c:v>0.20606060606060606</c:v>
                </c:pt>
                <c:pt idx="15">
                  <c:v>7.4753091783242098</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84.710469877169032</c:v>
                </c:pt>
                <c:pt idx="1">
                  <c:v>47.653361145349386</c:v>
                </c:pt>
                <c:pt idx="2">
                  <c:v>63.61941352618792</c:v>
                </c:pt>
                <c:pt idx="3">
                  <c:v>52.375197933161097</c:v>
                </c:pt>
                <c:pt idx="4">
                  <c:v>34.988649262202046</c:v>
                </c:pt>
                <c:pt idx="5">
                  <c:v>51.369669584863033</c:v>
                </c:pt>
                <c:pt idx="6">
                  <c:v>48.800978672601588</c:v>
                </c:pt>
                <c:pt idx="7">
                  <c:v>83.053735953560206</c:v>
                </c:pt>
                <c:pt idx="8">
                  <c:v>36.64992609050929</c:v>
                </c:pt>
                <c:pt idx="9">
                  <c:v>47.641144624903326</c:v>
                </c:pt>
                <c:pt idx="10">
                  <c:v>38.028261583963193</c:v>
                </c:pt>
                <c:pt idx="11">
                  <c:v>62.242206235011992</c:v>
                </c:pt>
                <c:pt idx="12">
                  <c:v>74.479483745281868</c:v>
                </c:pt>
                <c:pt idx="13">
                  <c:v>50.886287625418063</c:v>
                </c:pt>
                <c:pt idx="14">
                  <c:v>41.510721247563353</c:v>
                </c:pt>
                <c:pt idx="15">
                  <c:v>51.464323100518541</c:v>
                </c:pt>
                <c:pt idx="16">
                  <c:v>99.286054259876252</c:v>
                </c:pt>
                <c:pt idx="17">
                  <c:v>69.495851946394382</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9.3585494248391493E-2</c:v>
                </c:pt>
                <c:pt idx="1">
                  <c:v>7.9690907367023796</c:v>
                </c:pt>
                <c:pt idx="2">
                  <c:v>8.3112040228261481</c:v>
                </c:pt>
                <c:pt idx="3">
                  <c:v>0.17918159846653889</c:v>
                </c:pt>
                <c:pt idx="4">
                  <c:v>33.257661748013618</c:v>
                </c:pt>
                <c:pt idx="5">
                  <c:v>0</c:v>
                </c:pt>
                <c:pt idx="6">
                  <c:v>29.83330139873539</c:v>
                </c:pt>
                <c:pt idx="7">
                  <c:v>8.494434680726421</c:v>
                </c:pt>
                <c:pt idx="8">
                  <c:v>5.3655535866760928</c:v>
                </c:pt>
                <c:pt idx="9">
                  <c:v>8.8178951752037591</c:v>
                </c:pt>
                <c:pt idx="10">
                  <c:v>47.466316135392702</c:v>
                </c:pt>
                <c:pt idx="11">
                  <c:v>15.200839328537171</c:v>
                </c:pt>
                <c:pt idx="12">
                  <c:v>6.3422487384498831</c:v>
                </c:pt>
                <c:pt idx="13">
                  <c:v>0.99219620958751398</c:v>
                </c:pt>
                <c:pt idx="14">
                  <c:v>7.1832358674463936</c:v>
                </c:pt>
                <c:pt idx="15">
                  <c:v>8.2771380577938994E-2</c:v>
                </c:pt>
                <c:pt idx="16">
                  <c:v>0.61875297477391722</c:v>
                </c:pt>
                <c:pt idx="17">
                  <c:v>6.3816209317166556E-2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15.19594462858257</c:v>
                </c:pt>
                <c:pt idx="1">
                  <c:v>44.37754811794823</c:v>
                </c:pt>
                <c:pt idx="2">
                  <c:v>28.018532120458783</c:v>
                </c:pt>
                <c:pt idx="3">
                  <c:v>47.445620468372361</c:v>
                </c:pt>
                <c:pt idx="4">
                  <c:v>31.753688989784337</c:v>
                </c:pt>
                <c:pt idx="5">
                  <c:v>48.630330415136967</c:v>
                </c:pt>
                <c:pt idx="6">
                  <c:v>19.681047061771338</c:v>
                </c:pt>
                <c:pt idx="7">
                  <c:v>8.4465037013367414</c:v>
                </c:pt>
                <c:pt idx="8">
                  <c:v>57.978093410578694</c:v>
                </c:pt>
                <c:pt idx="9">
                  <c:v>43.386281158902968</c:v>
                </c:pt>
                <c:pt idx="10">
                  <c:v>14.505422280644101</c:v>
                </c:pt>
                <c:pt idx="11">
                  <c:v>22.547961630695443</c:v>
                </c:pt>
                <c:pt idx="12">
                  <c:v>19.178267516268246</c:v>
                </c:pt>
                <c:pt idx="13">
                  <c:v>48.115942028985508</c:v>
                </c:pt>
                <c:pt idx="14">
                  <c:v>51.169590643274852</c:v>
                </c:pt>
                <c:pt idx="15">
                  <c:v>42.20123183289919</c:v>
                </c:pt>
                <c:pt idx="16">
                  <c:v>9.5192765349833411E-2</c:v>
                </c:pt>
                <c:pt idx="17">
                  <c:v>30.440331844288448</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5.0850330527148428E-2</c:v>
                </c:pt>
                <c:pt idx="3">
                  <c:v>0</c:v>
                </c:pt>
                <c:pt idx="4">
                  <c:v>0</c:v>
                </c:pt>
                <c:pt idx="5">
                  <c:v>0</c:v>
                </c:pt>
                <c:pt idx="6">
                  <c:v>1.6846728668916828</c:v>
                </c:pt>
                <c:pt idx="7">
                  <c:v>5.325664376630985E-3</c:v>
                </c:pt>
                <c:pt idx="8">
                  <c:v>6.4269122359227665E-3</c:v>
                </c:pt>
                <c:pt idx="9">
                  <c:v>0.15467904098994587</c:v>
                </c:pt>
                <c:pt idx="10">
                  <c:v>0</c:v>
                </c:pt>
                <c:pt idx="11">
                  <c:v>8.9928057553956831E-3</c:v>
                </c:pt>
                <c:pt idx="12">
                  <c:v>0</c:v>
                </c:pt>
                <c:pt idx="13">
                  <c:v>5.5741360089186179E-3</c:v>
                </c:pt>
                <c:pt idx="14">
                  <c:v>0.1364522417153996</c:v>
                </c:pt>
                <c:pt idx="15">
                  <c:v>6.2516736860043336</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extLst>
              <c:ext xmlns:c16="http://schemas.microsoft.com/office/drawing/2014/chart" uri="{C3380CC4-5D6E-409C-BE32-E72D297353CC}">
                <c16:uniqueId val="{00000003-2CFB-46D3-A574-771DF452054E}"/>
              </c:ext>
            </c:extLst>
          </c:dPt>
          <c:dPt>
            <c:idx val="7"/>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Extremadura</c:v>
                </c:pt>
                <c:pt idx="6">
                  <c:v>Aragón</c:v>
                </c:pt>
                <c:pt idx="7">
                  <c:v>TOTAL</c:v>
                </c:pt>
                <c:pt idx="8">
                  <c:v>Madrid, Comunidad de</c:v>
                </c:pt>
                <c:pt idx="9">
                  <c:v>Murcia, Región de</c:v>
                </c:pt>
                <c:pt idx="10">
                  <c:v>Rioja, La</c:v>
                </c:pt>
                <c:pt idx="11">
                  <c:v>Cataluña</c:v>
                </c:pt>
                <c:pt idx="12">
                  <c:v>País Vasco</c:v>
                </c:pt>
                <c:pt idx="13">
                  <c:v>Navarra, Comunidad Foral de</c:v>
                </c:pt>
                <c:pt idx="14">
                  <c:v>Ceuta y Melilla</c:v>
                </c:pt>
                <c:pt idx="15">
                  <c:v>Cantabria</c:v>
                </c:pt>
                <c:pt idx="16">
                  <c:v>Asturias, Principado de</c:v>
                </c:pt>
                <c:pt idx="17">
                  <c:v>Canarias</c:v>
                </c:pt>
                <c:pt idx="18">
                  <c:v>Galicia</c:v>
                </c:pt>
              </c:strCache>
            </c:strRef>
          </c:cat>
          <c:val>
            <c:numRef>
              <c:f>'42pbpcasaadpot'!$Q$11:$Q$29</c:f>
              <c:numCache>
                <c:formatCode>#,##0.00</c:formatCode>
                <c:ptCount val="19"/>
                <c:pt idx="0">
                  <c:v>30.622975470081506</c:v>
                </c:pt>
                <c:pt idx="1">
                  <c:v>28.394758661212773</c:v>
                </c:pt>
                <c:pt idx="2">
                  <c:v>26.84742686160784</c:v>
                </c:pt>
                <c:pt idx="3">
                  <c:v>25.887549807302893</c:v>
                </c:pt>
                <c:pt idx="4">
                  <c:v>24.898429455767968</c:v>
                </c:pt>
                <c:pt idx="5">
                  <c:v>24.40861715060085</c:v>
                </c:pt>
                <c:pt idx="6">
                  <c:v>23.72556062466159</c:v>
                </c:pt>
                <c:pt idx="7">
                  <c:v>23.5437454065545</c:v>
                </c:pt>
                <c:pt idx="8">
                  <c:v>23.407366626102185</c:v>
                </c:pt>
                <c:pt idx="9">
                  <c:v>22.791258260408242</c:v>
                </c:pt>
                <c:pt idx="10">
                  <c:v>22.187952264585164</c:v>
                </c:pt>
                <c:pt idx="11">
                  <c:v>21.635222060014975</c:v>
                </c:pt>
                <c:pt idx="12">
                  <c:v>21.364252325776146</c:v>
                </c:pt>
                <c:pt idx="13">
                  <c:v>19.875600791631324</c:v>
                </c:pt>
                <c:pt idx="14">
                  <c:v>18.153891889213696</c:v>
                </c:pt>
                <c:pt idx="15">
                  <c:v>18.023418734987992</c:v>
                </c:pt>
                <c:pt idx="16">
                  <c:v>17.463900144127486</c:v>
                </c:pt>
                <c:pt idx="17">
                  <c:v>17.28471989430718</c:v>
                </c:pt>
                <c:pt idx="18">
                  <c:v>16.304813096153314</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extLst>
              <c:ext xmlns:c16="http://schemas.microsoft.com/office/drawing/2014/chart" uri="{C3380CC4-5D6E-409C-BE32-E72D297353CC}">
                <c16:uniqueId val="{00000003-11C3-423E-BDE0-260756DA6119}"/>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Extremadura</c:v>
                </c:pt>
                <c:pt idx="2">
                  <c:v>Castilla y León</c:v>
                </c:pt>
                <c:pt idx="3">
                  <c:v>Balears, Illes</c:v>
                </c:pt>
                <c:pt idx="4">
                  <c:v>Cataluña</c:v>
                </c:pt>
                <c:pt idx="5">
                  <c:v>País Vasco</c:v>
                </c:pt>
                <c:pt idx="6">
                  <c:v>Castilla - La Mancha</c:v>
                </c:pt>
                <c:pt idx="7">
                  <c:v>Rioja, La</c:v>
                </c:pt>
                <c:pt idx="8">
                  <c:v>Murcia, Región de</c:v>
                </c:pt>
                <c:pt idx="9">
                  <c:v>TOTAL</c:v>
                </c:pt>
                <c:pt idx="10">
                  <c:v>Comunitat Valenciana</c:v>
                </c:pt>
                <c:pt idx="11">
                  <c:v>Madrid, Comunidad de</c:v>
                </c:pt>
                <c:pt idx="12">
                  <c:v>Aragón</c:v>
                </c:pt>
                <c:pt idx="13">
                  <c:v>Canarias</c:v>
                </c:pt>
                <c:pt idx="14">
                  <c:v>Ceuta y Melilla</c:v>
                </c:pt>
                <c:pt idx="15">
                  <c:v>Asturias, Principado de</c:v>
                </c:pt>
                <c:pt idx="16">
                  <c:v>Navarra, Comunidad Foral de</c:v>
                </c:pt>
                <c:pt idx="17">
                  <c:v>Cantabria</c:v>
                </c:pt>
                <c:pt idx="18">
                  <c:v>Galicia</c:v>
                </c:pt>
              </c:strCache>
            </c:strRef>
          </c:cat>
          <c:val>
            <c:numRef>
              <c:f>'22solcasaadpot'!$R$10:$R$28</c:f>
              <c:numCache>
                <c:formatCode>0.00</c:formatCode>
                <c:ptCount val="19"/>
                <c:pt idx="0">
                  <c:v>40.706541617495844</c:v>
                </c:pt>
                <c:pt idx="1">
                  <c:v>39.313258534446682</c:v>
                </c:pt>
                <c:pt idx="2">
                  <c:v>39.155110420028173</c:v>
                </c:pt>
                <c:pt idx="3">
                  <c:v>37.597165066300867</c:v>
                </c:pt>
                <c:pt idx="4">
                  <c:v>36.360639572823636</c:v>
                </c:pt>
                <c:pt idx="5">
                  <c:v>35.643832696377729</c:v>
                </c:pt>
                <c:pt idx="6">
                  <c:v>35.237247755860288</c:v>
                </c:pt>
                <c:pt idx="7">
                  <c:v>35.149113857980026</c:v>
                </c:pt>
                <c:pt idx="8">
                  <c:v>34.471462639519132</c:v>
                </c:pt>
                <c:pt idx="9">
                  <c:v>33.923470234473164</c:v>
                </c:pt>
                <c:pt idx="10">
                  <c:v>33.372514235383143</c:v>
                </c:pt>
                <c:pt idx="11">
                  <c:v>31.958417462075115</c:v>
                </c:pt>
                <c:pt idx="12">
                  <c:v>30.844408228034716</c:v>
                </c:pt>
                <c:pt idx="13">
                  <c:v>29.506043815195316</c:v>
                </c:pt>
                <c:pt idx="14">
                  <c:v>27.686666996977653</c:v>
                </c:pt>
                <c:pt idx="15">
                  <c:v>27.601229162700896</c:v>
                </c:pt>
                <c:pt idx="16">
                  <c:v>26.213568364248751</c:v>
                </c:pt>
                <c:pt idx="17">
                  <c:v>24.612690152121697</c:v>
                </c:pt>
                <c:pt idx="18">
                  <c:v>18.077274459988118</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Aragón</c:v>
                </c:pt>
                <c:pt idx="5">
                  <c:v>Asturias, Principado de</c:v>
                </c:pt>
                <c:pt idx="6">
                  <c:v>País Vasco</c:v>
                </c:pt>
                <c:pt idx="7">
                  <c:v>TOTAL</c:v>
                </c:pt>
                <c:pt idx="8">
                  <c:v>Comunitat Valenciana</c:v>
                </c:pt>
                <c:pt idx="9">
                  <c:v>Cantabria</c:v>
                </c:pt>
                <c:pt idx="10">
                  <c:v>Rioja, La</c:v>
                </c:pt>
                <c:pt idx="11">
                  <c:v>Murcia, Región de</c:v>
                </c:pt>
                <c:pt idx="12">
                  <c:v>Cataluña</c:v>
                </c:pt>
                <c:pt idx="13">
                  <c:v>Galicia</c:v>
                </c:pt>
                <c:pt idx="14">
                  <c:v>Madrid, Comunidad de</c:v>
                </c:pt>
                <c:pt idx="15">
                  <c:v>Balears, Illes</c:v>
                </c:pt>
                <c:pt idx="16">
                  <c:v>Navarra, Comunidad Foral de</c:v>
                </c:pt>
                <c:pt idx="17">
                  <c:v>Ceuta y Melilla</c:v>
                </c:pt>
                <c:pt idx="18">
                  <c:v>Canarias</c:v>
                </c:pt>
              </c:strCache>
            </c:strRef>
          </c:cat>
          <c:val>
            <c:numRef>
              <c:f>'44bpbpcasaad'!$AF$11:$AF$29</c:f>
              <c:numCache>
                <c:formatCode>0.00</c:formatCode>
                <c:ptCount val="19"/>
                <c:pt idx="0">
                  <c:v>5.2628620260158252</c:v>
                </c:pt>
                <c:pt idx="1">
                  <c:v>3.6336312417049967</c:v>
                </c:pt>
                <c:pt idx="2">
                  <c:v>3.4851361938564325</c:v>
                </c:pt>
                <c:pt idx="3">
                  <c:v>3.3551848541270322</c:v>
                </c:pt>
                <c:pt idx="4">
                  <c:v>3.2995126329970645</c:v>
                </c:pt>
                <c:pt idx="5">
                  <c:v>3.1916585491918972</c:v>
                </c:pt>
                <c:pt idx="6">
                  <c:v>3.1654982037646495</c:v>
                </c:pt>
                <c:pt idx="7">
                  <c:v>3.097826384208699</c:v>
                </c:pt>
                <c:pt idx="8">
                  <c:v>3.0781632971926856</c:v>
                </c:pt>
                <c:pt idx="9">
                  <c:v>3.060740634990236</c:v>
                </c:pt>
                <c:pt idx="10">
                  <c:v>2.901806492450711</c:v>
                </c:pt>
                <c:pt idx="11">
                  <c:v>2.8516612832959116</c:v>
                </c:pt>
                <c:pt idx="12">
                  <c:v>2.8488617322050231</c:v>
                </c:pt>
                <c:pt idx="13">
                  <c:v>2.8362717379707671</c:v>
                </c:pt>
                <c:pt idx="14">
                  <c:v>2.7346573430969556</c:v>
                </c:pt>
                <c:pt idx="15">
                  <c:v>2.6204515061500646</c:v>
                </c:pt>
                <c:pt idx="16">
                  <c:v>2.4055463397579429</c:v>
                </c:pt>
                <c:pt idx="17">
                  <c:v>2.173900145361773</c:v>
                </c:pt>
                <c:pt idx="18">
                  <c:v>1.9804646690308612</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35CB-4C35-AA3A-4F0EC5CBF55F}"/>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Galicia</c:v>
                </c:pt>
                <c:pt idx="5">
                  <c:v>Extremadura</c:v>
                </c:pt>
                <c:pt idx="6">
                  <c:v>Asturias, Principado de</c:v>
                </c:pt>
                <c:pt idx="7">
                  <c:v>País Vasco</c:v>
                </c:pt>
                <c:pt idx="8">
                  <c:v>TOTAL</c:v>
                </c:pt>
                <c:pt idx="9">
                  <c:v>Cantabria</c:v>
                </c:pt>
                <c:pt idx="10">
                  <c:v>Castilla - La Mancha</c:v>
                </c:pt>
                <c:pt idx="11">
                  <c:v>Comunitat Valenciana</c:v>
                </c:pt>
                <c:pt idx="12">
                  <c:v>Canarias</c:v>
                </c:pt>
                <c:pt idx="13">
                  <c:v>Cataluña</c:v>
                </c:pt>
                <c:pt idx="14">
                  <c:v>Madrid, Comunidad de</c:v>
                </c:pt>
                <c:pt idx="15">
                  <c:v>Balears, Illes</c:v>
                </c:pt>
                <c:pt idx="16">
                  <c:v>Aragón</c:v>
                </c:pt>
                <c:pt idx="17">
                  <c:v>Navarra, Comunidad Foral de</c:v>
                </c:pt>
                <c:pt idx="18">
                  <c:v>Rioja, La</c:v>
                </c:pt>
              </c:strCache>
            </c:strRef>
          </c:cat>
          <c:val>
            <c:numRef>
              <c:f>'44bpbpcasaad'!$AL$11:$AL$29</c:f>
              <c:numCache>
                <c:formatCode>0.00</c:formatCode>
                <c:ptCount val="19"/>
                <c:pt idx="0">
                  <c:v>1.4856493360881495</c:v>
                </c:pt>
                <c:pt idx="1">
                  <c:v>1.3735390938156944</c:v>
                </c:pt>
                <c:pt idx="2">
                  <c:v>1.2559529094981019</c:v>
                </c:pt>
                <c:pt idx="3">
                  <c:v>1.2498083647717826</c:v>
                </c:pt>
                <c:pt idx="4">
                  <c:v>1.0993142731909067</c:v>
                </c:pt>
                <c:pt idx="5">
                  <c:v>1.0935162049369023</c:v>
                </c:pt>
                <c:pt idx="6">
                  <c:v>1.0665752015091752</c:v>
                </c:pt>
                <c:pt idx="7">
                  <c:v>1.0448345516485875</c:v>
                </c:pt>
                <c:pt idx="8">
                  <c:v>1.0426671364878808</c:v>
                </c:pt>
                <c:pt idx="9">
                  <c:v>1.0415047066506151</c:v>
                </c:pt>
                <c:pt idx="10">
                  <c:v>1.0243205429702618</c:v>
                </c:pt>
                <c:pt idx="11">
                  <c:v>1.0109001427556714</c:v>
                </c:pt>
                <c:pt idx="12">
                  <c:v>0.95101531972346642</c:v>
                </c:pt>
                <c:pt idx="13">
                  <c:v>0.91851319961605571</c:v>
                </c:pt>
                <c:pt idx="14">
                  <c:v>0.88167318274545903</c:v>
                </c:pt>
                <c:pt idx="15">
                  <c:v>0.84260432338269065</c:v>
                </c:pt>
                <c:pt idx="16">
                  <c:v>0.83706890855445926</c:v>
                </c:pt>
                <c:pt idx="17">
                  <c:v>0.63509755554765945</c:v>
                </c:pt>
                <c:pt idx="18">
                  <c:v>0.61919627450902615</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extLst>
              <c:ext xmlns:c16="http://schemas.microsoft.com/office/drawing/2014/chart" uri="{C3380CC4-5D6E-409C-BE32-E72D297353CC}">
                <c16:uniqueId val="{00000002-4EDA-4EC5-A140-89485EB9CF3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Castilla y León</c:v>
                </c:pt>
                <c:pt idx="1">
                  <c:v>Andalucía</c:v>
                </c:pt>
                <c:pt idx="2">
                  <c:v>Castilla - La Mancha</c:v>
                </c:pt>
                <c:pt idx="3">
                  <c:v>Murcia, Región de</c:v>
                </c:pt>
                <c:pt idx="4">
                  <c:v>Balears, Illes</c:v>
                </c:pt>
                <c:pt idx="5">
                  <c:v>Extremadura</c:v>
                </c:pt>
                <c:pt idx="6">
                  <c:v>Comunitat Valenciana</c:v>
                </c:pt>
                <c:pt idx="7">
                  <c:v>Cataluña</c:v>
                </c:pt>
                <c:pt idx="8">
                  <c:v>TOTAL</c:v>
                </c:pt>
                <c:pt idx="9">
                  <c:v>Aragón</c:v>
                </c:pt>
                <c:pt idx="10">
                  <c:v>Cantabria</c:v>
                </c:pt>
                <c:pt idx="11">
                  <c:v>Madrid, Comunidad de</c:v>
                </c:pt>
                <c:pt idx="12">
                  <c:v>Ceuta y Melilla</c:v>
                </c:pt>
                <c:pt idx="13">
                  <c:v>País Vasco</c:v>
                </c:pt>
                <c:pt idx="14">
                  <c:v>Rioja, La</c:v>
                </c:pt>
                <c:pt idx="15">
                  <c:v>Asturias, Principado de</c:v>
                </c:pt>
                <c:pt idx="16">
                  <c:v>Canarias</c:v>
                </c:pt>
                <c:pt idx="17">
                  <c:v>Galicia</c:v>
                </c:pt>
                <c:pt idx="18">
                  <c:v>Navarra, Comunidad Foral de</c:v>
                </c:pt>
              </c:strCache>
            </c:strRef>
          </c:cat>
          <c:val>
            <c:numRef>
              <c:f>'44bpbpcasaad'!$AR$11:$AR$29</c:f>
              <c:numCache>
                <c:formatCode>0.00</c:formatCode>
                <c:ptCount val="19"/>
                <c:pt idx="0">
                  <c:v>5.2085725127555644</c:v>
                </c:pt>
                <c:pt idx="1">
                  <c:v>5.143064581295361</c:v>
                </c:pt>
                <c:pt idx="2">
                  <c:v>4.8831510807153569</c:v>
                </c:pt>
                <c:pt idx="3">
                  <c:v>4.745974641337253</c:v>
                </c:pt>
                <c:pt idx="4">
                  <c:v>4.6696047226529558</c:v>
                </c:pt>
                <c:pt idx="5">
                  <c:v>4.3375655182942348</c:v>
                </c:pt>
                <c:pt idx="6">
                  <c:v>4.3280866861915381</c:v>
                </c:pt>
                <c:pt idx="7">
                  <c:v>4.1934512692138286</c:v>
                </c:pt>
                <c:pt idx="8">
                  <c:v>4.1900127378218235</c:v>
                </c:pt>
                <c:pt idx="9">
                  <c:v>4.0354639216291117</c:v>
                </c:pt>
                <c:pt idx="10">
                  <c:v>3.934560746704959</c:v>
                </c:pt>
                <c:pt idx="11">
                  <c:v>3.7090672324565834</c:v>
                </c:pt>
                <c:pt idx="12">
                  <c:v>3.5571365051133839</c:v>
                </c:pt>
                <c:pt idx="13">
                  <c:v>3.5545063047304852</c:v>
                </c:pt>
                <c:pt idx="14">
                  <c:v>3.5113615101557141</c:v>
                </c:pt>
                <c:pt idx="15">
                  <c:v>3.4140057529540799</c:v>
                </c:pt>
                <c:pt idx="16">
                  <c:v>3.0453928716430756</c:v>
                </c:pt>
                <c:pt idx="17">
                  <c:v>2.8409235009172451</c:v>
                </c:pt>
                <c:pt idx="18">
                  <c:v>2.817166323577049</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Castilla - La Mancha</c:v>
                </c:pt>
                <c:pt idx="2">
                  <c:v>Andalucía</c:v>
                </c:pt>
                <c:pt idx="3">
                  <c:v>Balears, Illes</c:v>
                </c:pt>
                <c:pt idx="4">
                  <c:v>Comunitat Valenciana</c:v>
                </c:pt>
                <c:pt idx="5">
                  <c:v>Extremadura</c:v>
                </c:pt>
                <c:pt idx="6">
                  <c:v>Aragón</c:v>
                </c:pt>
                <c:pt idx="7">
                  <c:v>Madrid, Comunidad de</c:v>
                </c:pt>
                <c:pt idx="8">
                  <c:v>TOTAL</c:v>
                </c:pt>
                <c:pt idx="9">
                  <c:v>Rioja, La</c:v>
                </c:pt>
                <c:pt idx="10">
                  <c:v>Murcia, Región de</c:v>
                </c:pt>
                <c:pt idx="11">
                  <c:v>Cataluña</c:v>
                </c:pt>
                <c:pt idx="12">
                  <c:v>País Vasco</c:v>
                </c:pt>
                <c:pt idx="13">
                  <c:v>Navarra, Comunidad Foral de</c:v>
                </c:pt>
                <c:pt idx="14">
                  <c:v>Cantabria</c:v>
                </c:pt>
                <c:pt idx="15">
                  <c:v>Ceuta y Melilla</c:v>
                </c:pt>
                <c:pt idx="16">
                  <c:v>Asturias, Principado de</c:v>
                </c:pt>
                <c:pt idx="17">
                  <c:v>Canarias</c:v>
                </c:pt>
                <c:pt idx="18">
                  <c:v>Galicia</c:v>
                </c:pt>
              </c:strCache>
            </c:strRef>
          </c:cat>
          <c:val>
            <c:numRef>
              <c:f>'44bpbpcasaad'!$AX$11:$AX$29</c:f>
              <c:numCache>
                <c:formatCode>0.00</c:formatCode>
                <c:ptCount val="19"/>
                <c:pt idx="0">
                  <c:v>35.816831113871061</c:v>
                </c:pt>
                <c:pt idx="1">
                  <c:v>34.480100148084823</c:v>
                </c:pt>
                <c:pt idx="2">
                  <c:v>33.395326578043964</c:v>
                </c:pt>
                <c:pt idx="3">
                  <c:v>31.067554709800191</c:v>
                </c:pt>
                <c:pt idx="4">
                  <c:v>29.334697424878019</c:v>
                </c:pt>
                <c:pt idx="5">
                  <c:v>28.62617884175803</c:v>
                </c:pt>
                <c:pt idx="6">
                  <c:v>28.528894302341318</c:v>
                </c:pt>
                <c:pt idx="7">
                  <c:v>28.067215261292141</c:v>
                </c:pt>
                <c:pt idx="8">
                  <c:v>27.983804190603003</c:v>
                </c:pt>
                <c:pt idx="9">
                  <c:v>27.635869565217391</c:v>
                </c:pt>
                <c:pt idx="10">
                  <c:v>27.166276346604217</c:v>
                </c:pt>
                <c:pt idx="11">
                  <c:v>26.811424635639952</c:v>
                </c:pt>
                <c:pt idx="12">
                  <c:v>24.912539011376222</c:v>
                </c:pt>
                <c:pt idx="13">
                  <c:v>24.145201868934947</c:v>
                </c:pt>
                <c:pt idx="14">
                  <c:v>23.314813904321745</c:v>
                </c:pt>
                <c:pt idx="15">
                  <c:v>22.044005757762697</c:v>
                </c:pt>
                <c:pt idx="16">
                  <c:v>21.142407590621385</c:v>
                </c:pt>
                <c:pt idx="17">
                  <c:v>17.974261491857604</c:v>
                </c:pt>
                <c:pt idx="18">
                  <c:v>17.416802479248119</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'45ResolPIAAltaBaj'!$AC$11:$AC$54</c:f>
              <c:numCache>
                <c:formatCode>m/d/yyyy</c:formatCode>
                <c:ptCount val="4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numCache>
            </c:numRef>
          </c:cat>
          <c:val>
            <c:numRef>
              <c:f>'45ResolPIAAltaBaj'!$AD$11:$AD$54</c:f>
              <c:numCache>
                <c:formatCode>0</c:formatCode>
                <c:ptCount val="44"/>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pt idx="43">
                  <c:v>27120</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'45ResolPIAAltaBaj'!$AC$11:$AC$54</c:f>
              <c:numCache>
                <c:formatCode>m/d/yyyy</c:formatCode>
                <c:ptCount val="4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numCache>
            </c:numRef>
          </c:cat>
          <c:val>
            <c:numRef>
              <c:f>'45ResolPIAAltaBaj'!$AE$11:$AE$54</c:f>
              <c:numCache>
                <c:formatCode>0</c:formatCode>
                <c:ptCount val="44"/>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pt idx="43">
                  <c:v>14590</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3367</c:v>
                </c:pt>
                <c:pt idx="1">
                  <c:v>100020</c:v>
                </c:pt>
                <c:pt idx="2">
                  <c:v>53556</c:v>
                </c:pt>
                <c:pt idx="3">
                  <c:v>66811</c:v>
                </c:pt>
                <c:pt idx="4">
                  <c:v>70158</c:v>
                </c:pt>
                <c:pt idx="5">
                  <c:v>106447</c:v>
                </c:pt>
                <c:pt idx="6">
                  <c:v>285588</c:v>
                </c:pt>
                <c:pt idx="7">
                  <c:v>803654</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939728</c:v>
                </c:pt>
                <c:pt idx="1">
                  <c:v>549873</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495</c:v>
                </c:pt>
                <c:pt idx="1">
                  <c:v>10146</c:v>
                </c:pt>
                <c:pt idx="2">
                  <c:v>6107</c:v>
                </c:pt>
                <c:pt idx="3">
                  <c:v>8845</c:v>
                </c:pt>
                <c:pt idx="4">
                  <c:v>8363</c:v>
                </c:pt>
                <c:pt idx="5">
                  <c:v>11356</c:v>
                </c:pt>
                <c:pt idx="6">
                  <c:v>37757</c:v>
                </c:pt>
                <c:pt idx="7">
                  <c:v>179703</c:v>
                </c:pt>
              </c:numCache>
            </c:numRef>
          </c:val>
          <c:extLst>
            <c:ext xmlns:c15="http://schemas.microsoft.com/office/drawing/2012/chart" uri="{02D57815-91ED-43cb-92C2-25804820EDAC}">
              <c15:datalabelsRange>
                <c15:f>'46aperfpb_graf'!$V$12:$AC$12</c15:f>
                <c15:dlblRangeCache>
                  <c:ptCount val="8"/>
                  <c:pt idx="0">
                    <c:v>33%</c:v>
                  </c:pt>
                  <c:pt idx="1">
                    <c:v>34%</c:v>
                  </c:pt>
                  <c:pt idx="2">
                    <c:v>30%</c:v>
                  </c:pt>
                  <c:pt idx="3">
                    <c:v>31%</c:v>
                  </c:pt>
                  <c:pt idx="4">
                    <c:v>26%</c:v>
                  </c:pt>
                  <c:pt idx="5">
                    <c:v>22%</c:v>
                  </c:pt>
                  <c:pt idx="6">
                    <c:v>21%</c:v>
                  </c:pt>
                  <c:pt idx="7">
                    <c:v>30%</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674</c:v>
                </c:pt>
                <c:pt idx="1">
                  <c:v>11723</c:v>
                </c:pt>
                <c:pt idx="2">
                  <c:v>7722</c:v>
                </c:pt>
                <c:pt idx="3">
                  <c:v>11201</c:v>
                </c:pt>
                <c:pt idx="4">
                  <c:v>12456</c:v>
                </c:pt>
                <c:pt idx="5">
                  <c:v>20178</c:v>
                </c:pt>
                <c:pt idx="6">
                  <c:v>63944</c:v>
                </c:pt>
                <c:pt idx="7">
                  <c:v>228516</c:v>
                </c:pt>
              </c:numCache>
            </c:numRef>
          </c:val>
          <c:extLst>
            <c:ext xmlns:c15="http://schemas.microsoft.com/office/drawing/2012/chart" uri="{02D57815-91ED-43cb-92C2-25804820EDAC}">
              <c15:datalabelsRange>
                <c15:f>'46aperfpb_graf'!$V$13:$AC$13</c15:f>
                <c15:dlblRangeCache>
                  <c:ptCount val="8"/>
                  <c:pt idx="0">
                    <c:v>45%</c:v>
                  </c:pt>
                  <c:pt idx="1">
                    <c:v>39%</c:v>
                  </c:pt>
                  <c:pt idx="2">
                    <c:v>38%</c:v>
                  </c:pt>
                  <c:pt idx="3">
                    <c:v>39%</c:v>
                  </c:pt>
                  <c:pt idx="4">
                    <c:v>38%</c:v>
                  </c:pt>
                  <c:pt idx="5">
                    <c:v>39%</c:v>
                  </c:pt>
                  <c:pt idx="6">
                    <c:v>36%</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333</c:v>
                </c:pt>
                <c:pt idx="1">
                  <c:v>8404</c:v>
                </c:pt>
                <c:pt idx="2">
                  <c:v>6706</c:v>
                </c:pt>
                <c:pt idx="3">
                  <c:v>8815</c:v>
                </c:pt>
                <c:pt idx="4">
                  <c:v>11685</c:v>
                </c:pt>
                <c:pt idx="5">
                  <c:v>20690</c:v>
                </c:pt>
                <c:pt idx="6">
                  <c:v>74011</c:v>
                </c:pt>
                <c:pt idx="7">
                  <c:v>189898</c:v>
                </c:pt>
              </c:numCache>
            </c:numRef>
          </c:val>
          <c:extLst>
            <c:ext xmlns:c15="http://schemas.microsoft.com/office/drawing/2012/chart" uri="{02D57815-91ED-43cb-92C2-25804820EDAC}">
              <c15:datalabelsRange>
                <c15:f>'46aperfpb_graf'!$V$14:$AC$14</c15:f>
                <c15:dlblRangeCache>
                  <c:ptCount val="8"/>
                  <c:pt idx="0">
                    <c:v>22%</c:v>
                  </c:pt>
                  <c:pt idx="1">
                    <c:v>28%</c:v>
                  </c:pt>
                  <c:pt idx="2">
                    <c:v>33%</c:v>
                  </c:pt>
                  <c:pt idx="3">
                    <c:v>31%</c:v>
                  </c:pt>
                  <c:pt idx="4">
                    <c:v>36%</c:v>
                  </c:pt>
                  <c:pt idx="5">
                    <c:v>40%</c:v>
                  </c:pt>
                  <c:pt idx="6">
                    <c:v>42%</c:v>
                  </c:pt>
                  <c:pt idx="7">
                    <c:v>32%</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590</c:v>
                </c:pt>
                <c:pt idx="1">
                  <c:v>21486</c:v>
                </c:pt>
                <c:pt idx="2">
                  <c:v>9459</c:v>
                </c:pt>
                <c:pt idx="3">
                  <c:v>10873</c:v>
                </c:pt>
                <c:pt idx="4">
                  <c:v>9413</c:v>
                </c:pt>
                <c:pt idx="5">
                  <c:v>12379</c:v>
                </c:pt>
                <c:pt idx="6">
                  <c:v>28087</c:v>
                </c:pt>
                <c:pt idx="7">
                  <c:v>56445</c:v>
                </c:pt>
              </c:numCache>
            </c:numRef>
          </c:val>
          <c:extLst>
            <c:ext xmlns:c15="http://schemas.microsoft.com/office/drawing/2012/chart" uri="{02D57815-91ED-43cb-92C2-25804820EDAC}">
              <c15:datalabelsRange>
                <c15:f>'46aperfpb_graf'!$V$16:$AC$16</c15:f>
                <c15:dlblRangeCache>
                  <c:ptCount val="8"/>
                  <c:pt idx="0">
                    <c:v>32%</c:v>
                  </c:pt>
                  <c:pt idx="1">
                    <c:v>31%</c:v>
                  </c:pt>
                  <c:pt idx="2">
                    <c:v>29%</c:v>
                  </c:pt>
                  <c:pt idx="3">
                    <c:v>29%</c:v>
                  </c:pt>
                  <c:pt idx="4">
                    <c:v>25%</c:v>
                  </c:pt>
                  <c:pt idx="5">
                    <c:v>23%</c:v>
                  </c:pt>
                  <c:pt idx="6">
                    <c:v>26%</c:v>
                  </c:pt>
                  <c:pt idx="7">
                    <c:v>27%</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915</c:v>
                </c:pt>
                <c:pt idx="1">
                  <c:v>28936</c:v>
                </c:pt>
                <c:pt idx="2">
                  <c:v>12190</c:v>
                </c:pt>
                <c:pt idx="3">
                  <c:v>14691</c:v>
                </c:pt>
                <c:pt idx="4">
                  <c:v>14887</c:v>
                </c:pt>
                <c:pt idx="5">
                  <c:v>21651</c:v>
                </c:pt>
                <c:pt idx="6">
                  <c:v>42885</c:v>
                </c:pt>
                <c:pt idx="7">
                  <c:v>76958</c:v>
                </c:pt>
              </c:numCache>
            </c:numRef>
          </c:val>
          <c:extLst>
            <c:ext xmlns:c15="http://schemas.microsoft.com/office/drawing/2012/chart" uri="{02D57815-91ED-43cb-92C2-25804820EDAC}">
              <c15:datalabelsRange>
                <c15:f>'46aperfpb_graf'!$V$17:$AC$17</c15:f>
                <c15:dlblRangeCache>
                  <c:ptCount val="8"/>
                  <c:pt idx="0">
                    <c:v>49%</c:v>
                  </c:pt>
                  <c:pt idx="1">
                    <c:v>41%</c:v>
                  </c:pt>
                  <c:pt idx="2">
                    <c:v>37%</c:v>
                  </c:pt>
                  <c:pt idx="3">
                    <c:v>39%</c:v>
                  </c:pt>
                  <c:pt idx="4">
                    <c:v>40%</c:v>
                  </c:pt>
                  <c:pt idx="5">
                    <c:v>40%</c:v>
                  </c:pt>
                  <c:pt idx="6">
                    <c:v>39%</c:v>
                  </c:pt>
                  <c:pt idx="7">
                    <c:v>37%</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360</c:v>
                </c:pt>
                <c:pt idx="1">
                  <c:v>19325</c:v>
                </c:pt>
                <c:pt idx="2">
                  <c:v>11372</c:v>
                </c:pt>
                <c:pt idx="3">
                  <c:v>12386</c:v>
                </c:pt>
                <c:pt idx="4">
                  <c:v>13354</c:v>
                </c:pt>
                <c:pt idx="5">
                  <c:v>20193</c:v>
                </c:pt>
                <c:pt idx="6">
                  <c:v>38904</c:v>
                </c:pt>
                <c:pt idx="7">
                  <c:v>72134</c:v>
                </c:pt>
              </c:numCache>
            </c:numRef>
          </c:val>
          <c:extLst>
            <c:ext xmlns:c15="http://schemas.microsoft.com/office/drawing/2012/chart" uri="{02D57815-91ED-43cb-92C2-25804820EDAC}">
              <c15:datalabelsRange>
                <c15:f>'46aperfpb_graf'!$V$18:$AC$18</c15:f>
                <c15:dlblRangeCache>
                  <c:ptCount val="8"/>
                  <c:pt idx="0">
                    <c:v>19%</c:v>
                  </c:pt>
                  <c:pt idx="1">
                    <c:v>28%</c:v>
                  </c:pt>
                  <c:pt idx="2">
                    <c:v>34%</c:v>
                  </c:pt>
                  <c:pt idx="3">
                    <c:v>33%</c:v>
                  </c:pt>
                  <c:pt idx="4">
                    <c:v>35%</c:v>
                  </c:pt>
                  <c:pt idx="5">
                    <c:v>37%</c:v>
                  </c:pt>
                  <c:pt idx="6">
                    <c:v>35%</c:v>
                  </c:pt>
                  <c:pt idx="7">
                    <c:v>35%</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0.35155409495002343</c:v>
                </c:pt>
                <c:pt idx="1">
                  <c:v>0.23710261407454764</c:v>
                </c:pt>
                <c:pt idx="2">
                  <c:v>0.20115696057139054</c:v>
                </c:pt>
                <c:pt idx="3">
                  <c:v>4.3679363718125148E-2</c:v>
                </c:pt>
                <c:pt idx="4">
                  <c:v>3.2985914926091674E-2</c:v>
                </c:pt>
                <c:pt idx="5">
                  <c:v>1.6872986657956696E-2</c:v>
                </c:pt>
                <c:pt idx="6">
                  <c:v>1.7417875768378784E-2</c:v>
                </c:pt>
                <c:pt idx="7">
                  <c:v>1.3400866559443222E-2</c:v>
                </c:pt>
                <c:pt idx="8">
                  <c:v>8.5829322774042843E-2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Asturias, Principado de</c:v>
                </c:pt>
                <c:pt idx="4">
                  <c:v>Andalucía</c:v>
                </c:pt>
                <c:pt idx="5">
                  <c:v>Cataluña</c:v>
                </c:pt>
                <c:pt idx="6">
                  <c:v>Castilla - La Mancha</c:v>
                </c:pt>
                <c:pt idx="7">
                  <c:v>Rioja, La</c:v>
                </c:pt>
                <c:pt idx="8">
                  <c:v>TOTAL</c:v>
                </c:pt>
                <c:pt idx="9">
                  <c:v>Murcia, Región de</c:v>
                </c:pt>
                <c:pt idx="10">
                  <c:v>Aragón</c:v>
                </c:pt>
                <c:pt idx="11">
                  <c:v>Cantabria</c:v>
                </c:pt>
                <c:pt idx="12">
                  <c:v>Comunitat Valenciana</c:v>
                </c:pt>
                <c:pt idx="13">
                  <c:v>Balears, Illes</c:v>
                </c:pt>
                <c:pt idx="14">
                  <c:v>Madrid, Comunidad de</c:v>
                </c:pt>
                <c:pt idx="15">
                  <c:v>Canarias</c:v>
                </c:pt>
                <c:pt idx="16">
                  <c:v>Ceuta y Melilla</c:v>
                </c:pt>
                <c:pt idx="17">
                  <c:v>Navarra, Comunidad Foral de</c:v>
                </c:pt>
                <c:pt idx="18">
                  <c:v>Galicia</c:v>
                </c:pt>
              </c:strCache>
            </c:strRef>
          </c:cat>
          <c:val>
            <c:numRef>
              <c:f>'24asolcasaad_pobl'!$AF$11:$AF$29</c:f>
              <c:numCache>
                <c:formatCode>0.00</c:formatCode>
                <c:ptCount val="19"/>
                <c:pt idx="0">
                  <c:v>6.729194031303396</c:v>
                </c:pt>
                <c:pt idx="1">
                  <c:v>5.6132659778090988</c:v>
                </c:pt>
                <c:pt idx="2">
                  <c:v>5.2812748443127333</c:v>
                </c:pt>
                <c:pt idx="3">
                  <c:v>5.0443313520068385</c:v>
                </c:pt>
                <c:pt idx="4">
                  <c:v>4.8099712178740646</c:v>
                </c:pt>
                <c:pt idx="5">
                  <c:v>4.7878609403764605</c:v>
                </c:pt>
                <c:pt idx="6">
                  <c:v>4.7691410047378087</c:v>
                </c:pt>
                <c:pt idx="7">
                  <c:v>4.5969058154039013</c:v>
                </c:pt>
                <c:pt idx="8">
                  <c:v>4.4635642851885837</c:v>
                </c:pt>
                <c:pt idx="9">
                  <c:v>4.3130982179453135</c:v>
                </c:pt>
                <c:pt idx="10">
                  <c:v>4.2895304442219384</c:v>
                </c:pt>
                <c:pt idx="11">
                  <c:v>4.1797320471050519</c:v>
                </c:pt>
                <c:pt idx="12">
                  <c:v>4.1258043458881426</c:v>
                </c:pt>
                <c:pt idx="13">
                  <c:v>3.8057501987757725</c:v>
                </c:pt>
                <c:pt idx="14">
                  <c:v>3.7336673698682885</c:v>
                </c:pt>
                <c:pt idx="15">
                  <c:v>3.380770857508486</c:v>
                </c:pt>
                <c:pt idx="16">
                  <c:v>3.3154350470200837</c:v>
                </c:pt>
                <c:pt idx="17">
                  <c:v>3.1726313127180488</c:v>
                </c:pt>
                <c:pt idx="18">
                  <c:v>3.1445967732375499</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0.27864055121158166</c:v>
                </c:pt>
                <c:pt idx="1">
                  <c:v>0.47331423705194703</c:v>
                </c:pt>
                <c:pt idx="2">
                  <c:v>0.17619725942556322</c:v>
                </c:pt>
                <c:pt idx="3">
                  <c:v>6.3057985600371597E-2</c:v>
                </c:pt>
                <c:pt idx="4">
                  <c:v>8.7899667105365027E-3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0.2728407107149981</c:v>
                </c:pt>
                <c:pt idx="1">
                  <c:v>0.72715928928500195</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0.18301665978245904</c:v>
                </c:pt>
                <c:pt idx="1">
                  <c:v>0.30273765897822807</c:v>
                </c:pt>
                <c:pt idx="2">
                  <c:v>0.2587827808015834</c:v>
                </c:pt>
                <c:pt idx="3">
                  <c:v>0.29412448647391676</c:v>
                </c:pt>
                <c:pt idx="4">
                  <c:v>0.25917385201523963</c:v>
                </c:pt>
                <c:pt idx="5">
                  <c:v>0.28036893407399643</c:v>
                </c:pt>
                <c:pt idx="6">
                  <c:v>0.24646954986760811</c:v>
                </c:pt>
                <c:pt idx="7">
                  <c:v>0.23061581865940267</c:v>
                </c:pt>
                <c:pt idx="8">
                  <c:v>0.34929233290016387</c:v>
                </c:pt>
                <c:pt idx="9">
                  <c:v>0.26580434083026422</c:v>
                </c:pt>
                <c:pt idx="10">
                  <c:v>0.18646487721302113</c:v>
                </c:pt>
                <c:pt idx="11">
                  <c:v>0.15989560250160043</c:v>
                </c:pt>
                <c:pt idx="12">
                  <c:v>0.25414248223282188</c:v>
                </c:pt>
                <c:pt idx="13">
                  <c:v>0.28661148624119653</c:v>
                </c:pt>
                <c:pt idx="14">
                  <c:v>0.28301326470005939</c:v>
                </c:pt>
                <c:pt idx="15">
                  <c:v>0.33450401935534224</c:v>
                </c:pt>
                <c:pt idx="16">
                  <c:v>0.29515050167224083</c:v>
                </c:pt>
                <c:pt idx="17">
                  <c:v>0.16744730679156908</c:v>
                </c:pt>
                <c:pt idx="18">
                  <c:v>0.10810810810810811</c:v>
                </c:pt>
                <c:pt idx="19">
                  <c:v>0.2728407107149981</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0.81698334021754093</c:v>
                </c:pt>
                <c:pt idx="1">
                  <c:v>0.69726234102177198</c:v>
                </c:pt>
                <c:pt idx="2">
                  <c:v>0.74121721919841665</c:v>
                </c:pt>
                <c:pt idx="3">
                  <c:v>0.70587551352608324</c:v>
                </c:pt>
                <c:pt idx="4">
                  <c:v>0.74082614798476043</c:v>
                </c:pt>
                <c:pt idx="5">
                  <c:v>0.71963106592600357</c:v>
                </c:pt>
                <c:pt idx="6">
                  <c:v>0.75353045013239184</c:v>
                </c:pt>
                <c:pt idx="7">
                  <c:v>0.76938418134059738</c:v>
                </c:pt>
                <c:pt idx="8">
                  <c:v>0.65070766709983618</c:v>
                </c:pt>
                <c:pt idx="9">
                  <c:v>0.73419565916973573</c:v>
                </c:pt>
                <c:pt idx="10">
                  <c:v>0.81353512278697881</c:v>
                </c:pt>
                <c:pt idx="11">
                  <c:v>0.8401043974983996</c:v>
                </c:pt>
                <c:pt idx="12">
                  <c:v>0.74585751776717812</c:v>
                </c:pt>
                <c:pt idx="13">
                  <c:v>0.71338851375880341</c:v>
                </c:pt>
                <c:pt idx="14">
                  <c:v>0.71698673529994061</c:v>
                </c:pt>
                <c:pt idx="15">
                  <c:v>0.66549598064465776</c:v>
                </c:pt>
                <c:pt idx="16">
                  <c:v>0.70484949832775923</c:v>
                </c:pt>
                <c:pt idx="17">
                  <c:v>0.83255269320843095</c:v>
                </c:pt>
                <c:pt idx="18">
                  <c:v>0.89189189189189189</c:v>
                </c:pt>
                <c:pt idx="19">
                  <c:v>0.72715928928500195</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0.2728407107149981</c:v>
                </c:pt>
                <c:pt idx="1">
                  <c:v>0.2728407107149981</c:v>
                </c:pt>
                <c:pt idx="2">
                  <c:v>0.2728407107149981</c:v>
                </c:pt>
                <c:pt idx="3">
                  <c:v>0.2728407107149981</c:v>
                </c:pt>
                <c:pt idx="4">
                  <c:v>0.2728407107149981</c:v>
                </c:pt>
                <c:pt idx="5">
                  <c:v>0.2728407107149981</c:v>
                </c:pt>
                <c:pt idx="6">
                  <c:v>0.2728407107149981</c:v>
                </c:pt>
                <c:pt idx="7">
                  <c:v>0.2728407107149981</c:v>
                </c:pt>
                <c:pt idx="8">
                  <c:v>0.2728407107149981</c:v>
                </c:pt>
                <c:pt idx="9">
                  <c:v>0.2728407107149981</c:v>
                </c:pt>
                <c:pt idx="10">
                  <c:v>0.2728407107149981</c:v>
                </c:pt>
                <c:pt idx="11">
                  <c:v>0.2728407107149981</c:v>
                </c:pt>
                <c:pt idx="12">
                  <c:v>0.2728407107149981</c:v>
                </c:pt>
                <c:pt idx="13">
                  <c:v>0.2728407107149981</c:v>
                </c:pt>
                <c:pt idx="14">
                  <c:v>0.2728407107149981</c:v>
                </c:pt>
                <c:pt idx="15">
                  <c:v>0.2728407107149981</c:v>
                </c:pt>
                <c:pt idx="16">
                  <c:v>0.2728407107149981</c:v>
                </c:pt>
                <c:pt idx="17">
                  <c:v>0.2728407107149981</c:v>
                </c:pt>
                <c:pt idx="18">
                  <c:v>0.2728407107149981</c:v>
                </c:pt>
                <c:pt idx="19">
                  <c:v>0.2728407107149981</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2.8449103432811765E-3</c:v>
                </c:pt>
                <c:pt idx="1">
                  <c:v>0.34880983245860514</c:v>
                </c:pt>
                <c:pt idx="2">
                  <c:v>6.6638170848778294E-2</c:v>
                </c:pt>
                <c:pt idx="3">
                  <c:v>0.44183699925023301</c:v>
                </c:pt>
                <c:pt idx="4">
                  <c:v>0.11001954999964964</c:v>
                </c:pt>
                <c:pt idx="5">
                  <c:v>2.7853494124489352E-2</c:v>
                </c:pt>
                <c:pt idx="6">
                  <c:v>7.5677417998612582E-4</c:v>
                </c:pt>
                <c:pt idx="7">
                  <c:v>4.9750895165754565E-4</c:v>
                </c:pt>
                <c:pt idx="8">
                  <c:v>2.5926522832858012E-4</c:v>
                </c:pt>
                <c:pt idx="9">
                  <c:v>4.8349461499113593E-4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4.6325312695860699E-4</c:v>
                </c:pt>
                <c:pt idx="1">
                  <c:v>1.7440117720794616E-2</c:v>
                </c:pt>
                <c:pt idx="2">
                  <c:v>6.5618442924489734E-2</c:v>
                </c:pt>
                <c:pt idx="3">
                  <c:v>0.64471210180668714</c:v>
                </c:pt>
                <c:pt idx="4">
                  <c:v>0.21200643104340955</c:v>
                </c:pt>
                <c:pt idx="5">
                  <c:v>4.6107311224350765E-2</c:v>
                </c:pt>
                <c:pt idx="6">
                  <c:v>1.6350110363244952E-4</c:v>
                </c:pt>
                <c:pt idx="7">
                  <c:v>4.3872796141373955E-3</c:v>
                </c:pt>
                <c:pt idx="8">
                  <c:v>1.0900073575496634E-4</c:v>
                </c:pt>
                <c:pt idx="9">
                  <c:v>8.9925606997847234E-3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2.357517862517138E-3</c:v>
                </c:pt>
                <c:pt idx="1">
                  <c:v>0.2810016385585144</c:v>
                </c:pt>
                <c:pt idx="2">
                  <c:v>6.6422926443213362E-2</c:v>
                </c:pt>
                <c:pt idx="3">
                  <c:v>0.48328558848773312</c:v>
                </c:pt>
                <c:pt idx="4">
                  <c:v>0.13086732134696197</c:v>
                </c:pt>
                <c:pt idx="5">
                  <c:v>3.1584051363793428E-2</c:v>
                </c:pt>
                <c:pt idx="6">
                  <c:v>6.3535942394078899E-4</c:v>
                </c:pt>
                <c:pt idx="7">
                  <c:v>1.2930121610023073E-3</c:v>
                </c:pt>
                <c:pt idx="8">
                  <c:v>2.2850645948747672E-4</c:v>
                </c:pt>
                <c:pt idx="9">
                  <c:v>2.3240778928360437E-3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1.8255411158245984E-3</c:v>
                </c:pt>
                <c:pt idx="1">
                  <c:v>1.8023477655825647E-2</c:v>
                </c:pt>
                <c:pt idx="2">
                  <c:v>5.2499270531726261E-2</c:v>
                </c:pt>
                <c:pt idx="3">
                  <c:v>2.1090985268481733E-2</c:v>
                </c:pt>
                <c:pt idx="4">
                  <c:v>0.14655204662611571</c:v>
                </c:pt>
                <c:pt idx="5">
                  <c:v>0.59786471543255593</c:v>
                </c:pt>
                <c:pt idx="6">
                  <c:v>9.1972856298490932E-2</c:v>
                </c:pt>
                <c:pt idx="7">
                  <c:v>6.8457791843422447E-2</c:v>
                </c:pt>
                <c:pt idx="8">
                  <c:v>4.5638527895614959E-4</c:v>
                </c:pt>
                <c:pt idx="9">
                  <c:v>1.2569299486005431E-3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3.564154786150713E-4</c:v>
                </c:pt>
                <c:pt idx="2">
                  <c:v>7.1283095723014261E-4</c:v>
                </c:pt>
                <c:pt idx="3">
                  <c:v>3.7627291242362526E-2</c:v>
                </c:pt>
                <c:pt idx="4">
                  <c:v>5.4531568228105905E-2</c:v>
                </c:pt>
                <c:pt idx="5">
                  <c:v>0.6536659877800407</c:v>
                </c:pt>
                <c:pt idx="6">
                  <c:v>0.15142566191446027</c:v>
                </c:pt>
                <c:pt idx="7">
                  <c:v>6.9602851323828915E-2</c:v>
                </c:pt>
                <c:pt idx="8">
                  <c:v>3.0549898167006113E-4</c:v>
                </c:pt>
                <c:pt idx="9">
                  <c:v>3.1771894093686352E-2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1.5914842547418405E-3</c:v>
                </c:pt>
                <c:pt idx="1">
                  <c:v>1.5758303112525764E-2</c:v>
                </c:pt>
                <c:pt idx="2">
                  <c:v>4.5859531947089673E-2</c:v>
                </c:pt>
                <c:pt idx="3">
                  <c:v>2.3206971222833887E-2</c:v>
                </c:pt>
                <c:pt idx="4">
                  <c:v>0.13474784106029378</c:v>
                </c:pt>
                <c:pt idx="5">
                  <c:v>0.6049466461426074</c:v>
                </c:pt>
                <c:pt idx="6">
                  <c:v>9.9578648021080643E-2</c:v>
                </c:pt>
                <c:pt idx="7">
                  <c:v>6.8596884865245636E-2</c:v>
                </c:pt>
                <c:pt idx="8">
                  <c:v>4.370059224086201E-4</c:v>
                </c:pt>
                <c:pt idx="9">
                  <c:v>5.2766834511727414E-3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1.332626420393483E-3</c:v>
                </c:pt>
                <c:pt idx="1">
                  <c:v>6.433863040394343E-3</c:v>
                </c:pt>
                <c:pt idx="2">
                  <c:v>1.4931147634946337E-2</c:v>
                </c:pt>
                <c:pt idx="3">
                  <c:v>2.9790648688151088E-2</c:v>
                </c:pt>
                <c:pt idx="4">
                  <c:v>0.16149139524553283</c:v>
                </c:pt>
                <c:pt idx="5">
                  <c:v>3.044979724017367E-2</c:v>
                </c:pt>
                <c:pt idx="6">
                  <c:v>7.6805135626979243E-2</c:v>
                </c:pt>
                <c:pt idx="7">
                  <c:v>8.5560347915800944E-2</c:v>
                </c:pt>
                <c:pt idx="8">
                  <c:v>0.39007264963388599</c:v>
                </c:pt>
                <c:pt idx="9">
                  <c:v>0.2031323885537421</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0</c:v>
                </c:pt>
                <c:pt idx="2">
                  <c:v>1.6648630650129028E-4</c:v>
                </c:pt>
                <c:pt idx="3">
                  <c:v>2.5555648047948056E-2</c:v>
                </c:pt>
                <c:pt idx="4">
                  <c:v>6.3264796470490301E-3</c:v>
                </c:pt>
                <c:pt idx="5">
                  <c:v>1.7897277948888703E-2</c:v>
                </c:pt>
                <c:pt idx="6">
                  <c:v>2.513943228169483E-2</c:v>
                </c:pt>
                <c:pt idx="7">
                  <c:v>0.1838841255306751</c:v>
                </c:pt>
                <c:pt idx="8">
                  <c:v>0.48164488470823275</c:v>
                </c:pt>
                <c:pt idx="9">
                  <c:v>0.25938566552901021</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1.1367108720894701E-3</c:v>
                </c:pt>
                <c:pt idx="1">
                  <c:v>5.4879911996577645E-3</c:v>
                </c:pt>
                <c:pt idx="2">
                  <c:v>1.2760496241520503E-2</c:v>
                </c:pt>
                <c:pt idx="3">
                  <c:v>2.9163356352747052E-2</c:v>
                </c:pt>
                <c:pt idx="4">
                  <c:v>0.13867872639491535</c:v>
                </c:pt>
                <c:pt idx="5">
                  <c:v>2.8601112265476989E-2</c:v>
                </c:pt>
                <c:pt idx="6">
                  <c:v>6.9204913524414838E-2</c:v>
                </c:pt>
                <c:pt idx="7">
                  <c:v>9.9981665953675983E-2</c:v>
                </c:pt>
                <c:pt idx="8">
                  <c:v>0.40344680070891648</c:v>
                </c:pt>
                <c:pt idx="9">
                  <c:v>0.2115382264865856</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8.4331396834591208E-4</c:v>
                </c:pt>
                <c:pt idx="1">
                  <c:v>6.0906008824982533E-4</c:v>
                </c:pt>
                <c:pt idx="2">
                  <c:v>6.8061400071553913E-3</c:v>
                </c:pt>
                <c:pt idx="3">
                  <c:v>0.96645910353169673</c:v>
                </c:pt>
                <c:pt idx="4">
                  <c:v>3.0069679881424946E-3</c:v>
                </c:pt>
                <c:pt idx="5">
                  <c:v>2.5682743581443685E-3</c:v>
                </c:pt>
                <c:pt idx="6">
                  <c:v>1.9553810245838799E-2</c:v>
                </c:pt>
                <c:pt idx="7">
                  <c:v>8.5183229125849696E-5</c:v>
                </c:pt>
                <c:pt idx="8">
                  <c:v>6.8146583300679765E-5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1.8018018018018018E-3</c:v>
                </c:pt>
                <c:pt idx="2">
                  <c:v>4.633204633204633E-3</c:v>
                </c:pt>
                <c:pt idx="3">
                  <c:v>0.12921492921492922</c:v>
                </c:pt>
                <c:pt idx="4">
                  <c:v>0.18378378378378379</c:v>
                </c:pt>
                <c:pt idx="5">
                  <c:v>0.5871299871299871</c:v>
                </c:pt>
                <c:pt idx="6">
                  <c:v>8.2882882882882883E-2</c:v>
                </c:pt>
                <c:pt idx="7">
                  <c:v>4.375804375804376E-3</c:v>
                </c:pt>
                <c:pt idx="8">
                  <c:v>6.1776061776061776E-3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2.6629511519089204E-2</c:v>
                </c:pt>
                <c:pt idx="1">
                  <c:v>6.4673799660239029E-3</c:v>
                </c:pt>
                <c:pt idx="2">
                  <c:v>1.8016272762495157E-2</c:v>
                </c:pt>
                <c:pt idx="3">
                  <c:v>0.27484874675885912</c:v>
                </c:pt>
                <c:pt idx="4">
                  <c:v>0.26569904330462252</c:v>
                </c:pt>
                <c:pt idx="5">
                  <c:v>0.35309808362888562</c:v>
                </c:pt>
                <c:pt idx="6">
                  <c:v>4.1993264387685157E-2</c:v>
                </c:pt>
                <c:pt idx="7">
                  <c:v>2.6376180967424673E-3</c:v>
                </c:pt>
                <c:pt idx="8">
                  <c:v>1.0610079575596816E-2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1.2775906344089226E-3</c:v>
                </c:pt>
                <c:pt idx="1">
                  <c:v>2.7255266867390348E-4</c:v>
                </c:pt>
                <c:pt idx="2">
                  <c:v>3.2195283987104853E-3</c:v>
                </c:pt>
                <c:pt idx="3">
                  <c:v>0.14995081276057526</c:v>
                </c:pt>
                <c:pt idx="4">
                  <c:v>0.29411839858272615</c:v>
                </c:pt>
                <c:pt idx="5">
                  <c:v>0.52953150751436229</c:v>
                </c:pt>
                <c:pt idx="6">
                  <c:v>2.1259108156564472E-2</c:v>
                </c:pt>
                <c:pt idx="7">
                  <c:v>3.1939765860223066E-4</c:v>
                </c:pt>
                <c:pt idx="8">
                  <c:v>5.110362537635691E-5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2.7240533914464724E-4</c:v>
                </c:pt>
                <c:pt idx="1">
                  <c:v>8.1721601743394172E-4</c:v>
                </c:pt>
                <c:pt idx="2">
                  <c:v>5.4481067828929448E-4</c:v>
                </c:pt>
                <c:pt idx="3">
                  <c:v>5.9656769272677747E-2</c:v>
                </c:pt>
                <c:pt idx="4">
                  <c:v>5.3119041133206209E-2</c:v>
                </c:pt>
                <c:pt idx="5">
                  <c:v>0.12775810405883956</c:v>
                </c:pt>
                <c:pt idx="6">
                  <c:v>0.11849632252792154</c:v>
                </c:pt>
                <c:pt idx="7">
                  <c:v>0.41950422228275674</c:v>
                </c:pt>
                <c:pt idx="8">
                  <c:v>0.21983110868973033</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1.5658104228565697E-2</c:v>
                </c:pt>
                <c:pt idx="1">
                  <c:v>1.8428673511602543E-3</c:v>
                </c:pt>
                <c:pt idx="2">
                  <c:v>9.9539909987839577E-3</c:v>
                </c:pt>
                <c:pt idx="3">
                  <c:v>0.1411235222585781</c:v>
                </c:pt>
                <c:pt idx="4">
                  <c:v>0.10371456868128424</c:v>
                </c:pt>
                <c:pt idx="5">
                  <c:v>0.18503892587160103</c:v>
                </c:pt>
                <c:pt idx="6">
                  <c:v>0.22801409104015444</c:v>
                </c:pt>
                <c:pt idx="7">
                  <c:v>0.1121767146815099</c:v>
                </c:pt>
                <c:pt idx="8">
                  <c:v>0.20247721488836234</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1.6142375754151616E-3</c:v>
                </c:pt>
                <c:pt idx="1">
                  <c:v>1.6814974743907936E-4</c:v>
                </c:pt>
                <c:pt idx="2">
                  <c:v>1.351923969410198E-3</c:v>
                </c:pt>
                <c:pt idx="3">
                  <c:v>8.5756371193930463E-3</c:v>
                </c:pt>
                <c:pt idx="4">
                  <c:v>0.19146875441393088</c:v>
                </c:pt>
                <c:pt idx="5">
                  <c:v>0.26307364286338841</c:v>
                </c:pt>
                <c:pt idx="6">
                  <c:v>0.50299642849936443</c:v>
                </c:pt>
                <c:pt idx="7">
                  <c:v>3.0690691902580763E-2</c:v>
                </c:pt>
                <c:pt idx="8">
                  <c:v>6.0533909078068565E-5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1.0159160176092109E-3</c:v>
                </c:pt>
                <c:pt idx="1">
                  <c:v>3.3863867253640368E-4</c:v>
                </c:pt>
                <c:pt idx="2">
                  <c:v>1.0159160176092109E-3</c:v>
                </c:pt>
                <c:pt idx="3">
                  <c:v>2.0318320352184218E-3</c:v>
                </c:pt>
                <c:pt idx="4">
                  <c:v>5.5875380968506604E-2</c:v>
                </c:pt>
                <c:pt idx="5">
                  <c:v>3.9620724686759229E-2</c:v>
                </c:pt>
                <c:pt idx="6">
                  <c:v>4.6732136810023701E-2</c:v>
                </c:pt>
                <c:pt idx="7">
                  <c:v>0.15238740264138165</c:v>
                </c:pt>
                <c:pt idx="8">
                  <c:v>0.70098205215035558</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1.0821816559052812E-2</c:v>
                </c:pt>
                <c:pt idx="1">
                  <c:v>4.1836919687059842E-4</c:v>
                </c:pt>
                <c:pt idx="2">
                  <c:v>7.5724824633578314E-3</c:v>
                </c:pt>
                <c:pt idx="3">
                  <c:v>1.6971843753050608E-2</c:v>
                </c:pt>
                <c:pt idx="4">
                  <c:v>0.17379056438004659</c:v>
                </c:pt>
                <c:pt idx="5">
                  <c:v>7.5808498472952429E-2</c:v>
                </c:pt>
                <c:pt idx="6">
                  <c:v>0.14681969682178866</c:v>
                </c:pt>
                <c:pt idx="7">
                  <c:v>0.20487539570753205</c:v>
                </c:pt>
                <c:pt idx="8">
                  <c:v>0.36292133264534843</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4"/>
            <c:invertIfNegative val="0"/>
            <c:bubble3D val="0"/>
            <c:extLst>
              <c:ext xmlns:c16="http://schemas.microsoft.com/office/drawing/2014/chart" uri="{C3380CC4-5D6E-409C-BE32-E72D297353CC}">
                <c16:uniqueId val="{00000006-54D3-47CB-B024-215BA3F11768}"/>
              </c:ext>
            </c:extLst>
          </c:dPt>
          <c:dPt>
            <c:idx val="5"/>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Andalucía</c:v>
                </c:pt>
                <c:pt idx="1">
                  <c:v>Canarias</c:v>
                </c:pt>
                <c:pt idx="2">
                  <c:v>Murcia, Región de</c:v>
                </c:pt>
                <c:pt idx="3">
                  <c:v>Galicia</c:v>
                </c:pt>
                <c:pt idx="4">
                  <c:v>Asturias, Principado de</c:v>
                </c:pt>
                <c:pt idx="5">
                  <c:v>TOTAL</c:v>
                </c:pt>
                <c:pt idx="6">
                  <c:v>Comunitat Valenciana</c:v>
                </c:pt>
                <c:pt idx="7">
                  <c:v>Madrid, Comunidad de*</c:v>
                </c:pt>
                <c:pt idx="8">
                  <c:v>Extremadura</c:v>
                </c:pt>
                <c:pt idx="9">
                  <c:v>Melilla</c:v>
                </c:pt>
                <c:pt idx="10">
                  <c:v>Cataluña</c:v>
                </c:pt>
                <c:pt idx="11">
                  <c:v>Balears, Illes</c:v>
                </c:pt>
                <c:pt idx="12">
                  <c:v>Cantabria</c:v>
                </c:pt>
                <c:pt idx="13">
                  <c:v>Rioja, La</c:v>
                </c:pt>
                <c:pt idx="14">
                  <c:v>Navarra, Comunidad Foral de</c:v>
                </c:pt>
                <c:pt idx="15">
                  <c:v>Aragón</c:v>
                </c:pt>
                <c:pt idx="16">
                  <c:v>Castilla - La Mancha</c:v>
                </c:pt>
                <c:pt idx="17">
                  <c:v>País Vasco*</c:v>
                </c:pt>
                <c:pt idx="18">
                  <c:v>Castilla y León*</c:v>
                </c:pt>
                <c:pt idx="19">
                  <c:v>Ceuta</c:v>
                </c:pt>
              </c:strCache>
            </c:strRef>
          </c:cat>
          <c:val>
            <c:numRef>
              <c:f>'9TiempoEspera'!$Q$13:$Q$32</c:f>
              <c:numCache>
                <c:formatCode>#,##0</c:formatCode>
                <c:ptCount val="20"/>
                <c:pt idx="0">
                  <c:v>617.85</c:v>
                </c:pt>
                <c:pt idx="1">
                  <c:v>573.79999999999995</c:v>
                </c:pt>
                <c:pt idx="2">
                  <c:v>514.38</c:v>
                </c:pt>
                <c:pt idx="3">
                  <c:v>386.97</c:v>
                </c:pt>
                <c:pt idx="4">
                  <c:v>339.05</c:v>
                </c:pt>
                <c:pt idx="5">
                  <c:v>329.84</c:v>
                </c:pt>
                <c:pt idx="6">
                  <c:v>315.45999999999998</c:v>
                </c:pt>
                <c:pt idx="7">
                  <c:v>298.3</c:v>
                </c:pt>
                <c:pt idx="8">
                  <c:v>284.67</c:v>
                </c:pt>
                <c:pt idx="9">
                  <c:v>273.20999999999998</c:v>
                </c:pt>
                <c:pt idx="10">
                  <c:v>265.04000000000002</c:v>
                </c:pt>
                <c:pt idx="11">
                  <c:v>248.54</c:v>
                </c:pt>
                <c:pt idx="12">
                  <c:v>214.35</c:v>
                </c:pt>
                <c:pt idx="13">
                  <c:v>206.37</c:v>
                </c:pt>
                <c:pt idx="14">
                  <c:v>202.99</c:v>
                </c:pt>
                <c:pt idx="15">
                  <c:v>198.08</c:v>
                </c:pt>
                <c:pt idx="16">
                  <c:v>192.78</c:v>
                </c:pt>
                <c:pt idx="17">
                  <c:v>127.81</c:v>
                </c:pt>
                <c:pt idx="18">
                  <c:v>126.2</c:v>
                </c:pt>
                <c:pt idx="19">
                  <c:v>56.71</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686B-498B-ACF0-F46FF0C502D2}"/>
              </c:ext>
            </c:extLst>
          </c:dPt>
          <c:dPt>
            <c:idx val="8"/>
            <c:invertIfNegative val="0"/>
            <c:bubble3D val="0"/>
            <c:extLst>
              <c:ext xmlns:c16="http://schemas.microsoft.com/office/drawing/2014/chart" uri="{C3380CC4-5D6E-409C-BE32-E72D297353CC}">
                <c16:uniqueId val="{00000000-686B-498B-ACF0-F46FF0C502D2}"/>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Murcia, Región de</c:v>
                </c:pt>
                <c:pt idx="4">
                  <c:v>Andalucía</c:v>
                </c:pt>
                <c:pt idx="5">
                  <c:v>Extremadura</c:v>
                </c:pt>
                <c:pt idx="6">
                  <c:v>Cantabria</c:v>
                </c:pt>
                <c:pt idx="7">
                  <c:v>Cataluña</c:v>
                </c:pt>
                <c:pt idx="8">
                  <c:v>Asturias, Principado de</c:v>
                </c:pt>
                <c:pt idx="9">
                  <c:v>TOTAL</c:v>
                </c:pt>
                <c:pt idx="10">
                  <c:v>Comunitat Valenciana</c:v>
                </c:pt>
                <c:pt idx="11">
                  <c:v>Canarias</c:v>
                </c:pt>
                <c:pt idx="12">
                  <c:v>Castilla - La Mancha</c:v>
                </c:pt>
                <c:pt idx="13">
                  <c:v>Rioja, La</c:v>
                </c:pt>
                <c:pt idx="14">
                  <c:v>Balears, Illes</c:v>
                </c:pt>
                <c:pt idx="15">
                  <c:v>Galicia</c:v>
                </c:pt>
                <c:pt idx="16">
                  <c:v>Madrid, Comunidad de</c:v>
                </c:pt>
                <c:pt idx="17">
                  <c:v>Aragón</c:v>
                </c:pt>
                <c:pt idx="18">
                  <c:v>Navarra, Comunidad Foral de</c:v>
                </c:pt>
              </c:strCache>
            </c:strRef>
          </c:cat>
          <c:val>
            <c:numRef>
              <c:f>'24asolcasaad_pobl'!$AL$11:$AL$29</c:f>
              <c:numCache>
                <c:formatCode>0.00</c:formatCode>
                <c:ptCount val="19"/>
                <c:pt idx="0">
                  <c:v>2.0062322984473329</c:v>
                </c:pt>
                <c:pt idx="1">
                  <c:v>1.8421549646889392</c:v>
                </c:pt>
                <c:pt idx="2">
                  <c:v>1.8173317186086797</c:v>
                </c:pt>
                <c:pt idx="3">
                  <c:v>1.7685909283157131</c:v>
                </c:pt>
                <c:pt idx="4">
                  <c:v>1.6934747431873545</c:v>
                </c:pt>
                <c:pt idx="5">
                  <c:v>1.6603583082839526</c:v>
                </c:pt>
                <c:pt idx="6">
                  <c:v>1.5254967637612336</c:v>
                </c:pt>
                <c:pt idx="7">
                  <c:v>1.4847479106119619</c:v>
                </c:pt>
                <c:pt idx="8">
                  <c:v>1.4820099468358772</c:v>
                </c:pt>
                <c:pt idx="9">
                  <c:v>1.4517814076067543</c:v>
                </c:pt>
                <c:pt idx="10">
                  <c:v>1.3811149431436138</c:v>
                </c:pt>
                <c:pt idx="11">
                  <c:v>1.3756050609126134</c:v>
                </c:pt>
                <c:pt idx="12">
                  <c:v>1.3712380555472867</c:v>
                </c:pt>
                <c:pt idx="13">
                  <c:v>1.3653258019603254</c:v>
                </c:pt>
                <c:pt idx="14">
                  <c:v>1.3085952965397103</c:v>
                </c:pt>
                <c:pt idx="15">
                  <c:v>1.2530775270405172</c:v>
                </c:pt>
                <c:pt idx="16">
                  <c:v>1.0737926968181377</c:v>
                </c:pt>
                <c:pt idx="17">
                  <c:v>1.049568154416757</c:v>
                </c:pt>
                <c:pt idx="18">
                  <c:v>0.96405415160429453</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6C81-47B0-B1AF-BAF6FD9CCEB2}"/>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983E2CB9-2E80-4F24-8F68-BCE67E5D8D96}" type="CELLRANGE">
                      <a:rPr lang="en-US" baseline="0"/>
                      <a:pPr/>
                      <a:t>[CELLRANGE]</a:t>
                    </a:fld>
                    <a:r>
                      <a:rPr lang="en-US" baseline="0"/>
                      <a:t>
</a:t>
                    </a:r>
                    <a:fld id="{660808A8-EDCB-4C39-B8ED-96A95D76EF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58F571E3-E87F-4E32-84C7-1869AFAB755B}" type="CELLRANGE">
                      <a:rPr lang="en-US" baseline="0"/>
                      <a:pPr/>
                      <a:t>[CELLRANGE]</a:t>
                    </a:fld>
                    <a:r>
                      <a:rPr lang="en-US" baseline="0"/>
                      <a:t>
</a:t>
                    </a:r>
                    <a:fld id="{237EB4F9-A816-44DD-91CD-275354F8EDF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5412CAC6-F50C-4966-9B9A-8304E002945D}" type="CELLRANGE">
                      <a:rPr lang="en-US" baseline="0"/>
                      <a:pPr/>
                      <a:t>[CELLRANGE]</a:t>
                    </a:fld>
                    <a:r>
                      <a:rPr lang="en-US" baseline="0"/>
                      <a:t>
</a:t>
                    </a:r>
                    <a:fld id="{F0E98728-21D4-4698-97CA-E1A4E53BAC9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6D3F3B33-D64D-45FF-ADBE-3EA5D1338BE3}" type="CELLRANGE">
                      <a:rPr lang="en-US" baseline="0"/>
                      <a:pPr/>
                      <a:t>[CELLRANGE]</a:t>
                    </a:fld>
                    <a:r>
                      <a:rPr lang="en-US" baseline="0"/>
                      <a:t>
</a:t>
                    </a:r>
                    <a:fld id="{5C6BB24D-3502-49FB-B333-5DD68EB6C2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3BD54F57-BE78-4FD6-8513-3B5B790CDC19}" type="CELLRANGE">
                      <a:rPr lang="en-US" baseline="0"/>
                      <a:pPr/>
                      <a:t>[CELLRANGE]</a:t>
                    </a:fld>
                    <a:r>
                      <a:rPr lang="en-US" baseline="0"/>
                      <a:t>
</a:t>
                    </a:r>
                    <a:fld id="{C78CAAB7-83A1-4F08-B1ED-437A7B3BA7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0925C9EE-CC73-4D7E-8ED4-9009637182B8}" type="CELLRANGE">
                      <a:rPr lang="en-US" baseline="0"/>
                      <a:pPr/>
                      <a:t>[CELLRANGE]</a:t>
                    </a:fld>
                    <a:r>
                      <a:rPr lang="en-US" baseline="0"/>
                      <a:t>
</a:t>
                    </a:r>
                    <a:fld id="{F36BA58F-B96F-4CED-9751-BD37220EEFA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E3A64A0D-5377-481D-A466-47A883EC8B69}" type="CELLRANGE">
                      <a:rPr lang="en-US" baseline="0"/>
                      <a:pPr/>
                      <a:t>[CELLRANGE]</a:t>
                    </a:fld>
                    <a:r>
                      <a:rPr lang="en-US" baseline="0"/>
                      <a:t>
</a:t>
                    </a:r>
                    <a:fld id="{90480AD1-3196-4D3C-B337-3E2D3DE07B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2BCB3CB6-AE8C-4F1A-B94D-429842BE7C8E}" type="CELLRANGE">
                      <a:rPr lang="en-US" baseline="0"/>
                      <a:pPr/>
                      <a:t>[CELLRANGE]</a:t>
                    </a:fld>
                    <a:r>
                      <a:rPr lang="en-US" baseline="0"/>
                      <a:t>
</a:t>
                    </a:r>
                    <a:fld id="{534C0BD3-7F1D-4967-9BBA-90114BD51C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13F319C7-4116-4410-BA4C-02BE94CE1E12}" type="CELLRANGE">
                      <a:rPr lang="en-US" baseline="0"/>
                      <a:pPr/>
                      <a:t>[CELLRANGE]</a:t>
                    </a:fld>
                    <a:r>
                      <a:rPr lang="en-US" baseline="0"/>
                      <a:t>
</a:t>
                    </a:r>
                    <a:fld id="{A4B11F12-832E-4F33-98A3-D87F2988E4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6BD9085D-D8BB-46D0-940E-7C4112877B74}" type="CELLRANGE">
                      <a:rPr lang="en-US" baseline="0"/>
                      <a:pPr/>
                      <a:t>[CELLRANGE]</a:t>
                    </a:fld>
                    <a:r>
                      <a:rPr lang="en-US" baseline="0"/>
                      <a:t>
</a:t>
                    </a:r>
                    <a:fld id="{3160FE4E-811F-4951-BD93-EC7F3A85C9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6678F7B7-96EC-4946-8070-9C783858E7C9}" type="CELLRANGE">
                      <a:rPr lang="en-US" baseline="0">
                        <a:solidFill>
                          <a:sysClr val="windowText" lastClr="000000"/>
                        </a:solidFill>
                      </a:rPr>
                      <a:pPr/>
                      <a:t>[CELLRANGE]</a:t>
                    </a:fld>
                    <a:r>
                      <a:rPr lang="en-US" baseline="0">
                        <a:solidFill>
                          <a:sysClr val="windowText" lastClr="000000"/>
                        </a:solidFill>
                      </a:rPr>
                      <a:t>
</a:t>
                    </a:r>
                    <a:fld id="{BF701B6F-2C38-4444-A4EC-FE8C28DAEAE0}"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C8DBA473-E036-4F16-9B8A-ABEAA2625774}" type="CELLRANGE">
                      <a:rPr lang="en-US" baseline="0">
                        <a:solidFill>
                          <a:schemeClr val="bg1"/>
                        </a:solidFill>
                      </a:rPr>
                      <a:pPr>
                        <a:defRPr b="1">
                          <a:solidFill>
                            <a:schemeClr val="bg1"/>
                          </a:solidFill>
                        </a:defRPr>
                      </a:pPr>
                      <a:t>[CELLRANGE]</a:t>
                    </a:fld>
                    <a:r>
                      <a:rPr lang="en-US" baseline="0">
                        <a:solidFill>
                          <a:schemeClr val="bg1"/>
                        </a:solidFill>
                      </a:rPr>
                      <a:t>
</a:t>
                    </a:r>
                    <a:fld id="{E1961B96-F15C-489E-BDB0-7FDC2F4E9FD4}"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72EF16C8-F949-474B-90C5-857A47FC538D}" type="CELLRANGE">
                      <a:rPr lang="en-US" baseline="0">
                        <a:solidFill>
                          <a:schemeClr val="tx1"/>
                        </a:solidFill>
                      </a:rPr>
                      <a:pPr>
                        <a:defRPr b="1">
                          <a:solidFill>
                            <a:schemeClr val="tx1"/>
                          </a:solidFill>
                        </a:defRPr>
                      </a:pPr>
                      <a:t>[CELLRANGE]</a:t>
                    </a:fld>
                    <a:r>
                      <a:rPr lang="en-US" baseline="0">
                        <a:solidFill>
                          <a:schemeClr val="tx1"/>
                        </a:solidFill>
                      </a:rPr>
                      <a:t>
</a:t>
                    </a:r>
                    <a:fld id="{510DF7E8-7A11-41D2-9E5F-A5EA51234CA7}"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1ABA5556-CDE9-4ADB-8E20-B1B0D3C7F07A}" type="CELLRANGE">
                      <a:rPr lang="en-US" baseline="0"/>
                      <a:pPr/>
                      <a:t>[CELLRANGE]</a:t>
                    </a:fld>
                    <a:r>
                      <a:rPr lang="en-US" baseline="0"/>
                      <a:t>
</a:t>
                    </a:r>
                    <a:fld id="{AD7930C5-FC40-4BE0-ADFD-B6D137F1B5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CA1FA7D7-34D5-4510-8BDC-D0AB699B9998}" type="CELLRANGE">
                      <a:rPr lang="en-US" baseline="0"/>
                      <a:pPr/>
                      <a:t>[CELLRANGE]</a:t>
                    </a:fld>
                    <a:r>
                      <a:rPr lang="en-US" baseline="0"/>
                      <a:t>
</a:t>
                    </a:r>
                    <a:fld id="{61D6AF67-05DB-4788-9431-5D7A218F249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18E865EE-8C87-4A38-8A40-E772AC5C592A}" type="CELLRANGE">
                      <a:rPr lang="en-US" baseline="0"/>
                      <a:pPr/>
                      <a:t>[CELLRANGE]</a:t>
                    </a:fld>
                    <a:r>
                      <a:rPr lang="en-US" baseline="0"/>
                      <a:t>
</a:t>
                    </a:r>
                    <a:fld id="{0FA616C5-3A8C-421B-BD36-70B662F6C7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A9C7A4AE-6568-475F-91CE-117376CEC801}" type="CELLRANGE">
                      <a:rPr lang="en-US" baseline="0"/>
                      <a:pPr/>
                      <a:t>[CELLRANGE]</a:t>
                    </a:fld>
                    <a:r>
                      <a:rPr lang="en-US" baseline="0"/>
                      <a:t>
</a:t>
                    </a:r>
                    <a:fld id="{B7920529-C2E7-4519-AD68-7C024433E4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3A79E775-D4BA-440B-9577-99B68D1F1A62}" type="CELLRANGE">
                      <a:rPr lang="en-US" baseline="0"/>
                      <a:pPr/>
                      <a:t>[CELLRANGE]</a:t>
                    </a:fld>
                    <a:r>
                      <a:rPr lang="en-US" baseline="0"/>
                      <a:t>
</a:t>
                    </a:r>
                    <a:fld id="{362E9A0F-6C31-4D98-9A6A-7E59CE27DB2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8B9609E3-D393-4E98-8F63-ED7675F53341}" type="CELLRANGE">
                      <a:rPr lang="en-US" baseline="0"/>
                      <a:pPr/>
                      <a:t>[CELLRANGE]</a:t>
                    </a:fld>
                    <a:r>
                      <a:rPr lang="en-US" baseline="0"/>
                      <a:t>
</a:t>
                    </a:r>
                    <a:fld id="{A953D201-A5DF-44C4-8DF2-9AD9A4D302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2A7864D7-9A56-4779-852D-5576CD6D6F8D}" type="CELLRANGE">
                      <a:rPr lang="en-US" baseline="0"/>
                      <a:pPr/>
                      <a:t>[CELLRANGE]</a:t>
                    </a:fld>
                    <a:r>
                      <a:rPr lang="en-US" baseline="0"/>
                      <a:t>
</a:t>
                    </a:r>
                    <a:fld id="{DF5EAB72-DF12-4CC4-9DE4-4A51A96FCE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Asturias, Principado de</c:v>
                </c:pt>
                <c:pt idx="4">
                  <c:v>Navarra, Comunidad Foral de</c:v>
                </c:pt>
                <c:pt idx="5">
                  <c:v>Ceuta</c:v>
                </c:pt>
                <c:pt idx="6">
                  <c:v>Castilla - La Mancha</c:v>
                </c:pt>
                <c:pt idx="7">
                  <c:v>Cantabria</c:v>
                </c:pt>
                <c:pt idx="8">
                  <c:v>Comunitat Valenciana</c:v>
                </c:pt>
                <c:pt idx="9">
                  <c:v>Madrid, Comunidad de</c:v>
                </c:pt>
                <c:pt idx="10">
                  <c:v>Andalucía</c:v>
                </c:pt>
                <c:pt idx="11">
                  <c:v>Media Nacional</c:v>
                </c:pt>
                <c:pt idx="12">
                  <c:v>Melilla</c:v>
                </c:pt>
                <c:pt idx="13">
                  <c:v>Balears, Illes</c:v>
                </c:pt>
                <c:pt idx="14">
                  <c:v>Extremadura</c:v>
                </c:pt>
                <c:pt idx="15">
                  <c:v>Rioja, La</c:v>
                </c:pt>
                <c:pt idx="16">
                  <c:v>Murcia, Región de</c:v>
                </c:pt>
                <c:pt idx="17">
                  <c:v>Canarias</c:v>
                </c:pt>
                <c:pt idx="18">
                  <c:v>Cataluña</c:v>
                </c:pt>
                <c:pt idx="19">
                  <c:v>País Vasco</c:v>
                </c:pt>
              </c:strCache>
            </c:strRef>
          </c:cat>
          <c:val>
            <c:numRef>
              <c:f>'11ListaEspera'!$O$13:$O$32</c:f>
              <c:numCache>
                <c:formatCode>0.00%</c:formatCode>
                <c:ptCount val="20"/>
                <c:pt idx="0">
                  <c:v>0.99869442343669146</c:v>
                </c:pt>
                <c:pt idx="1">
                  <c:v>0.99810554803788909</c:v>
                </c:pt>
                <c:pt idx="2">
                  <c:v>0.98177831350020517</c:v>
                </c:pt>
                <c:pt idx="3">
                  <c:v>0.97929183567659883</c:v>
                </c:pt>
                <c:pt idx="4">
                  <c:v>0.97568187303886078</c:v>
                </c:pt>
                <c:pt idx="5">
                  <c:v>0.96294082486551102</c:v>
                </c:pt>
                <c:pt idx="6">
                  <c:v>0.95405354330708658</c:v>
                </c:pt>
                <c:pt idx="7">
                  <c:v>0.95149786019971472</c:v>
                </c:pt>
                <c:pt idx="8">
                  <c:v>0.94327861918246014</c:v>
                </c:pt>
                <c:pt idx="9">
                  <c:v>0.93307415020704854</c:v>
                </c:pt>
                <c:pt idx="10">
                  <c:v>0.93114395820401408</c:v>
                </c:pt>
                <c:pt idx="11">
                  <c:v>0.92029074149584211</c:v>
                </c:pt>
                <c:pt idx="12">
                  <c:v>0.89964943032427691</c:v>
                </c:pt>
                <c:pt idx="13">
                  <c:v>0.89387916208520113</c:v>
                </c:pt>
                <c:pt idx="14">
                  <c:v>0.89229947303237089</c:v>
                </c:pt>
                <c:pt idx="15">
                  <c:v>0.88535453943008613</c:v>
                </c:pt>
                <c:pt idx="16">
                  <c:v>0.87312298979853586</c:v>
                </c:pt>
                <c:pt idx="17">
                  <c:v>0.8569026531370364</c:v>
                </c:pt>
                <c:pt idx="18">
                  <c:v>0.85141242724174837</c:v>
                </c:pt>
                <c:pt idx="19">
                  <c:v>0.82838790426373521</c:v>
                </c:pt>
              </c:numCache>
            </c:numRef>
          </c:val>
          <c:extLst>
            <c:ext xmlns:c15="http://schemas.microsoft.com/office/drawing/2012/chart" uri="{02D57815-91ED-43cb-92C2-25804820EDAC}">
              <c15:datalabelsRange>
                <c15:f>'11ListaEspera'!$M$13:$M$32</c15:f>
                <c15:dlblRangeCache>
                  <c:ptCount val="20"/>
                  <c:pt idx="0">
                    <c:v>125.451</c:v>
                  </c:pt>
                  <c:pt idx="1">
                    <c:v>44.256</c:v>
                  </c:pt>
                  <c:pt idx="2">
                    <c:v>76.563</c:v>
                  </c:pt>
                  <c:pt idx="3">
                    <c:v>32.110</c:v>
                  </c:pt>
                  <c:pt idx="4">
                    <c:v>16.169</c:v>
                  </c:pt>
                  <c:pt idx="5">
                    <c:v>1.611</c:v>
                  </c:pt>
                  <c:pt idx="6">
                    <c:v>75.728</c:v>
                  </c:pt>
                  <c:pt idx="7">
                    <c:v>18.009</c:v>
                  </c:pt>
                  <c:pt idx="8">
                    <c:v>160.563</c:v>
                  </c:pt>
                  <c:pt idx="9">
                    <c:v>187.923</c:v>
                  </c:pt>
                  <c:pt idx="10">
                    <c:v>288.014</c:v>
                  </c:pt>
                  <c:pt idx="11">
                    <c:v>1.489.601</c:v>
                  </c:pt>
                  <c:pt idx="12">
                    <c:v>2.053</c:v>
                  </c:pt>
                  <c:pt idx="13">
                    <c:v>31.705</c:v>
                  </c:pt>
                  <c:pt idx="14">
                    <c:v>36.744</c:v>
                  </c:pt>
                  <c:pt idx="15">
                    <c:v>9.352</c:v>
                  </c:pt>
                  <c:pt idx="16">
                    <c:v>44.249</c:v>
                  </c:pt>
                  <c:pt idx="17">
                    <c:v>43.828</c:v>
                  </c:pt>
                  <c:pt idx="18">
                    <c:v>225.116</c:v>
                  </c:pt>
                  <c:pt idx="19">
                    <c:v>70.157</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6C81-47B0-B1AF-BAF6FD9CCEB2}"/>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83D1979B-9FCD-4649-B7A1-E24DECACF9F7}" type="CELLRANGE">
                      <a:rPr lang="en-US" baseline="0"/>
                      <a:pPr/>
                      <a:t>[CELLRANGE]</a:t>
                    </a:fld>
                    <a:r>
                      <a:rPr lang="en-US" baseline="0"/>
                      <a:t>
</a:t>
                    </a:r>
                    <a:fld id="{524A606A-D12F-4B9D-B5BB-689E6831EB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9C6B9F05-11BB-4073-AF6A-A27F111E1742}" type="CELLRANGE">
                      <a:rPr lang="en-US" baseline="0"/>
                      <a:pPr/>
                      <a:t>[CELLRANGE]</a:t>
                    </a:fld>
                    <a:r>
                      <a:rPr lang="en-US" baseline="0"/>
                      <a:t>
</a:t>
                    </a:r>
                    <a:fld id="{D6AEDCF1-FF2E-4465-80B5-CB99AD03B9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3D45EE82-7C5F-430C-A267-D464BEF095B2}" type="CELLRANGE">
                      <a:rPr lang="en-US" baseline="0"/>
                      <a:pPr/>
                      <a:t>[CELLRANGE]</a:t>
                    </a:fld>
                    <a:r>
                      <a:rPr lang="en-US" baseline="0"/>
                      <a:t>
</a:t>
                    </a:r>
                    <a:fld id="{629CF911-9334-49EA-BCBF-4C28759183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6BC4DAF7-CBF0-45C5-8D70-5AFB567549A0}" type="CELLRANGE">
                      <a:rPr lang="en-US" baseline="0"/>
                      <a:pPr/>
                      <a:t>[CELLRANGE]</a:t>
                    </a:fld>
                    <a:r>
                      <a:rPr lang="en-US" baseline="0"/>
                      <a:t>
</a:t>
                    </a:r>
                    <a:fld id="{66FC20C7-5B1C-4321-8861-6819E17E12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8EC10E14-4725-4E88-A6DD-B25A53A9B94F}" type="CELLRANGE">
                      <a:rPr lang="en-US" baseline="0"/>
                      <a:pPr/>
                      <a:t>[CELLRANGE]</a:t>
                    </a:fld>
                    <a:r>
                      <a:rPr lang="en-US" baseline="0"/>
                      <a:t>
</a:t>
                    </a:r>
                    <a:fld id="{4B268F5D-4AF4-4CA3-8A36-9F3C2BDA3F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21BC16FB-3410-42EF-84A4-A8C333FBD4DF}" type="CELLRANGE">
                      <a:rPr lang="en-US" baseline="0"/>
                      <a:pPr/>
                      <a:t>[CELLRANGE]</a:t>
                    </a:fld>
                    <a:r>
                      <a:rPr lang="en-US" baseline="0"/>
                      <a:t>
</a:t>
                    </a:r>
                    <a:fld id="{A2B8D067-7E37-4B77-98D8-F615731BB4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24840DC3-E0AE-4006-A092-212B1F2BD223}" type="CELLRANGE">
                      <a:rPr lang="en-US" baseline="0"/>
                      <a:pPr/>
                      <a:t>[CELLRANGE]</a:t>
                    </a:fld>
                    <a:r>
                      <a:rPr lang="en-US" baseline="0"/>
                      <a:t>
</a:t>
                    </a:r>
                    <a:fld id="{51010D13-A175-4DAA-B453-30078EAA4A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44A2ECB8-932D-4BEA-B81A-8FB0B66E75D2}" type="CELLRANGE">
                      <a:rPr lang="en-US" baseline="0"/>
                      <a:pPr/>
                      <a:t>[CELLRANGE]</a:t>
                    </a:fld>
                    <a:r>
                      <a:rPr lang="en-US" baseline="0"/>
                      <a:t>
</a:t>
                    </a:r>
                    <a:fld id="{BADD88FD-9143-42AE-ADC4-680144413E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B5015D0E-FA7D-4F75-9902-D5D16C36477E}" type="CELLRANGE">
                      <a:rPr lang="en-US" baseline="0"/>
                      <a:pPr/>
                      <a:t>[CELLRANGE]</a:t>
                    </a:fld>
                    <a:r>
                      <a:rPr lang="en-US" baseline="0"/>
                      <a:t>
</a:t>
                    </a:r>
                    <a:fld id="{E597A13A-3FFB-49C7-AAD8-8D08675656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D3CD587F-026C-465C-98EE-C0FF9B80A4BB}" type="CELLRANGE">
                      <a:rPr lang="en-US" baseline="0"/>
                      <a:pPr/>
                      <a:t>[CELLRANGE]</a:t>
                    </a:fld>
                    <a:r>
                      <a:rPr lang="en-US" baseline="0"/>
                      <a:t>
</a:t>
                    </a:r>
                    <a:fld id="{E663A693-5445-4F32-A5FA-5F25E011C7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fld id="{19AE657C-8762-4B8F-BE47-98C8EEAF0AFF}" type="CELLRANGE">
                      <a:rPr lang="en-US" baseline="0">
                        <a:solidFill>
                          <a:sysClr val="windowText" lastClr="000000"/>
                        </a:solidFill>
                      </a:rPr>
                      <a:pPr>
                        <a:defRPr b="1">
                          <a:solidFill>
                            <a:sysClr val="windowText" lastClr="000000"/>
                          </a:solidFill>
                        </a:defRPr>
                      </a:pPr>
                      <a:t>[CELLRANGE]</a:t>
                    </a:fld>
                    <a:r>
                      <a:rPr lang="en-US" baseline="0">
                        <a:solidFill>
                          <a:sysClr val="windowText" lastClr="000000"/>
                        </a:solidFill>
                      </a:rPr>
                      <a:t>
</a:t>
                    </a:r>
                    <a:fld id="{62F52C54-8ABE-4BE2-B92B-D6748B979BDE}" type="VALUE">
                      <a:rPr lang="en-US" baseline="0">
                        <a:solidFill>
                          <a:sysClr val="windowText" lastClr="000000"/>
                        </a:solidFill>
                      </a:rPr>
                      <a:pPr>
                        <a:defRPr b="1">
                          <a:solidFill>
                            <a:sysClr val="windowText" lastClr="000000"/>
                          </a:solidFill>
                        </a:defRPr>
                      </a:pPr>
                      <a:t>[VALOR]</a:t>
                    </a:fld>
                    <a:endParaRPr lang="en-US" baseline="0">
                      <a:solidFill>
                        <a:sysClr val="windowText" lastClr="000000"/>
                      </a:solidFill>
                    </a:endParaRPr>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9.846590962094013E-17"/>
                  <c:y val="-1.9317811201518046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EF50F0D0-192F-4674-A18A-BBF64EB0015E}" type="CELLRANGE">
                      <a:rPr lang="en-US" baseline="0">
                        <a:solidFill>
                          <a:schemeClr val="bg1"/>
                        </a:solidFill>
                      </a:rPr>
                      <a:pPr>
                        <a:defRPr b="1">
                          <a:solidFill>
                            <a:schemeClr val="bg1"/>
                          </a:solidFill>
                        </a:defRPr>
                      </a:pPr>
                      <a:t>[CELLRANGE]</a:t>
                    </a:fld>
                    <a:r>
                      <a:rPr lang="en-US" baseline="0">
                        <a:solidFill>
                          <a:schemeClr val="bg1"/>
                        </a:solidFill>
                      </a:rPr>
                      <a:t>
</a:t>
                    </a:r>
                    <a:fld id="{0229B3EC-5FF1-48C6-B1A5-3560B22BEB84}"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0663001444445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DBA315F8-4461-4E19-8FFE-A7EED7F9F237}" type="CELLRANGE">
                      <a:rPr lang="en-US" baseline="0">
                        <a:solidFill>
                          <a:schemeClr val="tx1"/>
                        </a:solidFill>
                      </a:rPr>
                      <a:pPr>
                        <a:defRPr b="1">
                          <a:solidFill>
                            <a:schemeClr val="tx1"/>
                          </a:solidFill>
                        </a:defRPr>
                      </a:pPr>
                      <a:t>[CELLRANGE]</a:t>
                    </a:fld>
                    <a:r>
                      <a:rPr lang="en-US" baseline="0">
                        <a:solidFill>
                          <a:schemeClr val="tx1"/>
                        </a:solidFill>
                      </a:rPr>
                      <a:t>
</a:t>
                    </a:r>
                    <a:fld id="{10061389-9FDC-4804-8BE2-FF58D834E811}"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796256A2-E2AE-479D-94EC-7BE3459BB554}" type="CELLRANGE">
                      <a:rPr lang="en-US" baseline="0"/>
                      <a:pPr/>
                      <a:t>[CELLRANGE]</a:t>
                    </a:fld>
                    <a:r>
                      <a:rPr lang="en-US" baseline="0"/>
                      <a:t>
</a:t>
                    </a:r>
                    <a:fld id="{7417A344-4E59-46EF-8EBF-D315618E1E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82FBA77F-EB1F-4BC1-8B4B-E1E9221D9014}" type="CELLRANGE">
                      <a:rPr lang="en-US" baseline="0"/>
                      <a:pPr/>
                      <a:t>[CELLRANGE]</a:t>
                    </a:fld>
                    <a:r>
                      <a:rPr lang="en-US" baseline="0"/>
                      <a:t>
</a:t>
                    </a:r>
                    <a:fld id="{E3CBFA27-1A20-472D-A310-7E004368AD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A93CEDF3-6F20-4E80-A06B-561CCE6840D3}" type="CELLRANGE">
                      <a:rPr lang="en-US" baseline="0"/>
                      <a:pPr/>
                      <a:t>[CELLRANGE]</a:t>
                    </a:fld>
                    <a:r>
                      <a:rPr lang="en-US" baseline="0"/>
                      <a:t>
</a:t>
                    </a:r>
                    <a:fld id="{05666CEE-B925-427B-9A30-071363DEC60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AE1AA0B0-7790-4629-898E-48D66DB97537}" type="CELLRANGE">
                      <a:rPr lang="en-US" baseline="0"/>
                      <a:pPr/>
                      <a:t>[CELLRANGE]</a:t>
                    </a:fld>
                    <a:r>
                      <a:rPr lang="en-US" baseline="0"/>
                      <a:t>
</a:t>
                    </a:r>
                    <a:fld id="{34678B67-B7E2-4423-AAFC-F22A749E04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BCB539B9-241B-46FC-A4C0-0D53103C9B52}" type="CELLRANGE">
                      <a:rPr lang="en-US" baseline="0"/>
                      <a:pPr/>
                      <a:t>[CELLRANGE]</a:t>
                    </a:fld>
                    <a:r>
                      <a:rPr lang="en-US" baseline="0"/>
                      <a:t>
</a:t>
                    </a:r>
                    <a:fld id="{69498F46-A65E-492F-B946-145F14BCBB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2CD1B563-4FB0-42B8-8672-4578868C3750}" type="CELLRANGE">
                      <a:rPr lang="en-US" baseline="0"/>
                      <a:pPr/>
                      <a:t>[CELLRANGE]</a:t>
                    </a:fld>
                    <a:r>
                      <a:rPr lang="en-US" baseline="0"/>
                      <a:t>
</a:t>
                    </a:r>
                    <a:fld id="{E09F0F70-D0DB-44C0-AFA0-20F160B39D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BB2B223E-57C8-4A6F-8088-FA2053177452}" type="CELLRANGE">
                      <a:rPr lang="en-US" baseline="0"/>
                      <a:pPr/>
                      <a:t>[CELLRANGE]</a:t>
                    </a:fld>
                    <a:r>
                      <a:rPr lang="en-US" baseline="0"/>
                      <a:t>
</a:t>
                    </a:r>
                    <a:fld id="{4F3A2E07-1207-442F-B588-830368140A6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Asturias, Principado de</c:v>
                </c:pt>
                <c:pt idx="4">
                  <c:v>Navarra, Comunidad Foral de</c:v>
                </c:pt>
                <c:pt idx="5">
                  <c:v>Ceuta</c:v>
                </c:pt>
                <c:pt idx="6">
                  <c:v>Castilla - La Mancha</c:v>
                </c:pt>
                <c:pt idx="7">
                  <c:v>Cantabria</c:v>
                </c:pt>
                <c:pt idx="8">
                  <c:v>Comunitat Valenciana</c:v>
                </c:pt>
                <c:pt idx="9">
                  <c:v>Madrid, Comunidad de</c:v>
                </c:pt>
                <c:pt idx="10">
                  <c:v>Andalucía</c:v>
                </c:pt>
                <c:pt idx="11">
                  <c:v>Media Nacional</c:v>
                </c:pt>
                <c:pt idx="12">
                  <c:v>Melilla</c:v>
                </c:pt>
                <c:pt idx="13">
                  <c:v>Balears, Illes</c:v>
                </c:pt>
                <c:pt idx="14">
                  <c:v>Extremadura</c:v>
                </c:pt>
                <c:pt idx="15">
                  <c:v>Rioja, La</c:v>
                </c:pt>
                <c:pt idx="16">
                  <c:v>Murcia, Región de</c:v>
                </c:pt>
                <c:pt idx="17">
                  <c:v>Canarias</c:v>
                </c:pt>
                <c:pt idx="18">
                  <c:v>Cataluña</c:v>
                </c:pt>
                <c:pt idx="19">
                  <c:v>País Vasco</c:v>
                </c:pt>
              </c:strCache>
            </c:strRef>
          </c:cat>
          <c:val>
            <c:numRef>
              <c:f>'11ListaEspera'!$P$13:$P$32</c:f>
              <c:numCache>
                <c:formatCode>0.00%</c:formatCode>
                <c:ptCount val="20"/>
                <c:pt idx="0">
                  <c:v>1.3055765633085221E-3</c:v>
                </c:pt>
                <c:pt idx="1">
                  <c:v>1.8944519621109607E-3</c:v>
                </c:pt>
                <c:pt idx="2">
                  <c:v>1.8221686499794831E-2</c:v>
                </c:pt>
                <c:pt idx="3">
                  <c:v>2.070816432340114E-2</c:v>
                </c:pt>
                <c:pt idx="4">
                  <c:v>2.4318126961139271E-2</c:v>
                </c:pt>
                <c:pt idx="5">
                  <c:v>3.7059175134488941E-2</c:v>
                </c:pt>
                <c:pt idx="6">
                  <c:v>4.5946456692913383E-2</c:v>
                </c:pt>
                <c:pt idx="7">
                  <c:v>4.850213980028531E-2</c:v>
                </c:pt>
                <c:pt idx="8">
                  <c:v>5.6721380817539864E-2</c:v>
                </c:pt>
                <c:pt idx="9">
                  <c:v>6.6925849792951408E-2</c:v>
                </c:pt>
                <c:pt idx="10">
                  <c:v>6.8856041795985937E-2</c:v>
                </c:pt>
                <c:pt idx="11">
                  <c:v>7.9709258504157859E-2</c:v>
                </c:pt>
                <c:pt idx="12">
                  <c:v>0.10035056967572305</c:v>
                </c:pt>
                <c:pt idx="13">
                  <c:v>0.10612083791479884</c:v>
                </c:pt>
                <c:pt idx="14">
                  <c:v>0.10770052696762913</c:v>
                </c:pt>
                <c:pt idx="15">
                  <c:v>0.11464546056991386</c:v>
                </c:pt>
                <c:pt idx="16">
                  <c:v>0.12687701020146411</c:v>
                </c:pt>
                <c:pt idx="17">
                  <c:v>0.1430973468629636</c:v>
                </c:pt>
                <c:pt idx="18">
                  <c:v>0.1485875727582516</c:v>
                </c:pt>
                <c:pt idx="19">
                  <c:v>0.17161209573626476</c:v>
                </c:pt>
              </c:numCache>
            </c:numRef>
          </c:val>
          <c:extLst>
            <c:ext xmlns:c15="http://schemas.microsoft.com/office/drawing/2012/chart" uri="{02D57815-91ED-43cb-92C2-25804820EDAC}">
              <c15:datalabelsRange>
                <c15:f>'11ListaEspera'!$N$13:$N$32</c15:f>
                <c15:dlblRangeCache>
                  <c:ptCount val="20"/>
                  <c:pt idx="0">
                    <c:v>164</c:v>
                  </c:pt>
                  <c:pt idx="1">
                    <c:v>84</c:v>
                  </c:pt>
                  <c:pt idx="2">
                    <c:v>1.421</c:v>
                  </c:pt>
                  <c:pt idx="3">
                    <c:v>679</c:v>
                  </c:pt>
                  <c:pt idx="4">
                    <c:v>403</c:v>
                  </c:pt>
                  <c:pt idx="5">
                    <c:v>62</c:v>
                  </c:pt>
                  <c:pt idx="6">
                    <c:v>3.647</c:v>
                  </c:pt>
                  <c:pt idx="7">
                    <c:v>918</c:v>
                  </c:pt>
                  <c:pt idx="8">
                    <c:v>9.655</c:v>
                  </c:pt>
                  <c:pt idx="9">
                    <c:v>13.479</c:v>
                  </c:pt>
                  <c:pt idx="10">
                    <c:v>21.298</c:v>
                  </c:pt>
                  <c:pt idx="11">
                    <c:v>129.019</c:v>
                  </c:pt>
                  <c:pt idx="12">
                    <c:v>229</c:v>
                  </c:pt>
                  <c:pt idx="13">
                    <c:v>3.764</c:v>
                  </c:pt>
                  <c:pt idx="14">
                    <c:v>4.435</c:v>
                  </c:pt>
                  <c:pt idx="15">
                    <c:v>1.211</c:v>
                  </c:pt>
                  <c:pt idx="16">
                    <c:v>6.430</c:v>
                  </c:pt>
                  <c:pt idx="17">
                    <c:v>7.319</c:v>
                  </c:pt>
                  <c:pt idx="18">
                    <c:v>39.287</c:v>
                  </c:pt>
                  <c:pt idx="19">
                    <c:v>14.534</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Galicia</c:v>
                </c:pt>
                <c:pt idx="3">
                  <c:v>Asturias, Principado de</c:v>
                </c:pt>
                <c:pt idx="4">
                  <c:v>Navarra, Comunidad Foral de</c:v>
                </c:pt>
                <c:pt idx="5">
                  <c:v>Ceuta</c:v>
                </c:pt>
                <c:pt idx="6">
                  <c:v>Castilla - La Mancha</c:v>
                </c:pt>
                <c:pt idx="7">
                  <c:v>Cantabria</c:v>
                </c:pt>
                <c:pt idx="8">
                  <c:v>Comunitat Valenciana</c:v>
                </c:pt>
                <c:pt idx="9">
                  <c:v>Madrid, Comunidad de</c:v>
                </c:pt>
                <c:pt idx="10">
                  <c:v>Andalucía</c:v>
                </c:pt>
                <c:pt idx="11">
                  <c:v>Media Nacional</c:v>
                </c:pt>
                <c:pt idx="12">
                  <c:v>Melilla</c:v>
                </c:pt>
                <c:pt idx="13">
                  <c:v>Balears, Illes</c:v>
                </c:pt>
                <c:pt idx="14">
                  <c:v>Extremadura</c:v>
                </c:pt>
                <c:pt idx="15">
                  <c:v>Rioja, La</c:v>
                </c:pt>
                <c:pt idx="16">
                  <c:v>Murcia, Región de</c:v>
                </c:pt>
                <c:pt idx="17">
                  <c:v>Canarias</c:v>
                </c:pt>
                <c:pt idx="18">
                  <c:v>Cataluña</c:v>
                </c:pt>
                <c:pt idx="19">
                  <c:v>País Vasco</c:v>
                </c:pt>
              </c:strCache>
            </c:strRef>
          </c:cat>
          <c:val>
            <c:numRef>
              <c:f>'11ListaEspera'!$Q$13:$Q$32</c:f>
              <c:numCache>
                <c:formatCode>0.00%</c:formatCode>
                <c:ptCount val="20"/>
                <c:pt idx="0">
                  <c:v>0.92029074149584211</c:v>
                </c:pt>
                <c:pt idx="1">
                  <c:v>0.92029074149584211</c:v>
                </c:pt>
                <c:pt idx="2">
                  <c:v>0.92029074149584211</c:v>
                </c:pt>
                <c:pt idx="3">
                  <c:v>0.92029074149584211</c:v>
                </c:pt>
                <c:pt idx="4">
                  <c:v>0.92029074149584211</c:v>
                </c:pt>
                <c:pt idx="5">
                  <c:v>0.92029074149584211</c:v>
                </c:pt>
                <c:pt idx="6">
                  <c:v>0.92029074149584211</c:v>
                </c:pt>
                <c:pt idx="7">
                  <c:v>0.92029074149584211</c:v>
                </c:pt>
                <c:pt idx="8">
                  <c:v>0.92029074149584211</c:v>
                </c:pt>
                <c:pt idx="9">
                  <c:v>0.92029074149584211</c:v>
                </c:pt>
                <c:pt idx="10">
                  <c:v>0.92029074149584211</c:v>
                </c:pt>
                <c:pt idx="11">
                  <c:v>0.92029074149584211</c:v>
                </c:pt>
                <c:pt idx="12">
                  <c:v>0.92029074149584211</c:v>
                </c:pt>
                <c:pt idx="13">
                  <c:v>0.92029074149584211</c:v>
                </c:pt>
                <c:pt idx="14">
                  <c:v>0.92029074149584211</c:v>
                </c:pt>
                <c:pt idx="15">
                  <c:v>0.92029074149584211</c:v>
                </c:pt>
                <c:pt idx="16">
                  <c:v>0.92029074149584211</c:v>
                </c:pt>
                <c:pt idx="17">
                  <c:v>0.92029074149584211</c:v>
                </c:pt>
                <c:pt idx="18">
                  <c:v>0.92029074149584211</c:v>
                </c:pt>
                <c:pt idx="19">
                  <c:v>0.92029074149584211</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8"/>
            <c:invertIfNegative val="0"/>
            <c:bubble3D val="0"/>
            <c:spPr>
              <a:solidFill>
                <a:schemeClr val="accent1"/>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Pt>
            <c:idx val="13"/>
            <c:invertIfNegative val="0"/>
            <c:bubble3D val="0"/>
            <c:spPr>
              <a:solidFill>
                <a:schemeClr val="accent1"/>
              </a:solidFill>
              <a:ln>
                <a:noFill/>
              </a:ln>
              <a:effectLst/>
            </c:spPr>
            <c:extLst>
              <c:ext xmlns:c16="http://schemas.microsoft.com/office/drawing/2014/chart" uri="{C3380CC4-5D6E-409C-BE32-E72D297353CC}">
                <c16:uniqueId val="{0000000F-C55D-4E29-9CD8-90CA83D3C1E4}"/>
              </c:ext>
            </c:extLst>
          </c:dPt>
          <c:dLbls>
            <c:dLbl>
              <c:idx val="0"/>
              <c:layout>
                <c:manualLayout>
                  <c:x val="0"/>
                  <c:y val="-3.0478894636931943E-3"/>
                </c:manualLayout>
              </c:layout>
              <c:tx>
                <c:rich>
                  <a:bodyPr/>
                  <a:lstStyle/>
                  <a:p>
                    <a:fld id="{427EDF82-4AB0-4E08-A804-E6A677E0698A}" type="CELLRANGE">
                      <a:rPr lang="en-US" baseline="0"/>
                      <a:pPr/>
                      <a:t>[CELLRANGE]</a:t>
                    </a:fld>
                    <a:r>
                      <a:rPr lang="en-US" baseline="0"/>
                      <a:t>
</a:t>
                    </a:r>
                    <a:fld id="{D82E2DB0-C03C-4A5C-AEDD-E3F14CCF27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166ED9FD-8FBD-49B9-BE70-AA76EE01FAF2}" type="CELLRANGE">
                      <a:rPr lang="en-US" baseline="0"/>
                      <a:pPr/>
                      <a:t>[CELLRANGE]</a:t>
                    </a:fld>
                    <a:r>
                      <a:rPr lang="en-US" baseline="0"/>
                      <a:t>
</a:t>
                    </a:r>
                    <a:fld id="{D52A523C-9D4C-4305-A610-D39610C67E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95C5897D-2221-4A9A-86AA-9C3C222C9B6B}" type="CELLRANGE">
                      <a:rPr lang="en-US" baseline="0"/>
                      <a:pPr/>
                      <a:t>[CELLRANGE]</a:t>
                    </a:fld>
                    <a:r>
                      <a:rPr lang="en-US" baseline="0"/>
                      <a:t>
</a:t>
                    </a:r>
                    <a:fld id="{450874A4-0328-4D0A-B219-496D815CED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704478FD-E056-4B63-819A-62C751F83A09}" type="CELLRANGE">
                      <a:rPr lang="en-US" baseline="0"/>
                      <a:pPr/>
                      <a:t>[CELLRANGE]</a:t>
                    </a:fld>
                    <a:r>
                      <a:rPr lang="en-US" baseline="0"/>
                      <a:t>
</a:t>
                    </a:r>
                    <a:fld id="{BD5386D8-E27E-4C7A-9B8C-6F45AF93C5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D5EF8FA6-48FC-4724-BAC2-36F5A886C54A}" type="CELLRANGE">
                      <a:rPr lang="en-US" baseline="0"/>
                      <a:pPr/>
                      <a:t>[CELLRANGE]</a:t>
                    </a:fld>
                    <a:r>
                      <a:rPr lang="en-US" baseline="0"/>
                      <a:t>
</a:t>
                    </a:r>
                    <a:fld id="{462925AB-5851-4FFE-BDD8-FF7500E126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5269B39C-68A3-4FE9-BE4A-619EFC8A028A}" type="CELLRANGE">
                      <a:rPr lang="en-US" baseline="0"/>
                      <a:pPr/>
                      <a:t>[CELLRANGE]</a:t>
                    </a:fld>
                    <a:r>
                      <a:rPr lang="en-US" baseline="0"/>
                      <a:t>
</a:t>
                    </a:r>
                    <a:fld id="{2CE057AE-CB91-420C-9A98-7ACF8F81110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56D45A47-D9BC-4848-9B04-AD8132C8E135}" type="CELLRANGE">
                      <a:rPr lang="en-US" baseline="0"/>
                      <a:pPr/>
                      <a:t>[CELLRANGE]</a:t>
                    </a:fld>
                    <a:r>
                      <a:rPr lang="en-US" baseline="0"/>
                      <a:t>
</a:t>
                    </a:r>
                    <a:fld id="{47B657F5-A76A-4CAB-A2C4-096F36ADC9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C0C6DDE1-B129-44A3-9831-B8C834C97DB8}" type="CELLRANGE">
                      <a:rPr lang="en-US" baseline="0"/>
                      <a:pPr/>
                      <a:t>[CELLRANGE]</a:t>
                    </a:fld>
                    <a:r>
                      <a:rPr lang="en-US" baseline="0"/>
                      <a:t>
</a:t>
                    </a:r>
                    <a:fld id="{05E177EE-3ACB-44E3-A75B-E097826F68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29AD0956-5623-4CC1-BAE7-2BEA464D1986}" type="CELLRANGE">
                      <a:rPr lang="en-US" baseline="0">
                        <a:solidFill>
                          <a:sysClr val="windowText" lastClr="000000"/>
                        </a:solidFill>
                      </a:rPr>
                      <a:pPr/>
                      <a:t>[CELLRANGE]</a:t>
                    </a:fld>
                    <a:r>
                      <a:rPr lang="en-US" baseline="0">
                        <a:solidFill>
                          <a:sysClr val="windowText" lastClr="000000"/>
                        </a:solidFill>
                      </a:rPr>
                      <a:t>
</a:t>
                    </a:r>
                    <a:fld id="{1F460521-D092-4526-A5A4-5F0D7B7CD4CA}"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F6C30405-8C99-4F49-B3ED-20C485188B81}" type="CELLRANGE">
                      <a:rPr lang="en-US" baseline="0">
                        <a:solidFill>
                          <a:sysClr val="windowText" lastClr="000000"/>
                        </a:solidFill>
                      </a:rPr>
                      <a:pPr/>
                      <a:t>[CELLRANGE]</a:t>
                    </a:fld>
                    <a:r>
                      <a:rPr lang="en-US" baseline="0">
                        <a:solidFill>
                          <a:sysClr val="windowText" lastClr="000000"/>
                        </a:solidFill>
                      </a:rPr>
                      <a:t>
</a:t>
                    </a:r>
                    <a:fld id="{6D8ECB8F-DE1A-4D2F-BD65-C6D211145A83}"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E6C7DA93-0B50-41DE-92CA-C1A84B2AA856}" type="CELLRANGE">
                      <a:rPr lang="en-US" baseline="0">
                        <a:solidFill>
                          <a:sysClr val="windowText" lastClr="000000"/>
                        </a:solidFill>
                      </a:rPr>
                      <a:pPr/>
                      <a:t>[CELLRANGE]</a:t>
                    </a:fld>
                    <a:r>
                      <a:rPr lang="en-US" baseline="0">
                        <a:solidFill>
                          <a:sysClr val="windowText" lastClr="000000"/>
                        </a:solidFill>
                      </a:rPr>
                      <a:t>
</a:t>
                    </a:r>
                    <a:fld id="{69C31982-F145-4172-B5D5-8422F7252C4D}"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B6FC5EE6-A0D7-4B64-B059-D55FE3190E9C}" type="CELLRANGE">
                      <a:rPr lang="en-US" baseline="0">
                        <a:solidFill>
                          <a:schemeClr val="bg1"/>
                        </a:solidFill>
                      </a:rPr>
                      <a:pPr>
                        <a:defRPr b="1">
                          <a:solidFill>
                            <a:schemeClr val="bg1"/>
                          </a:solidFill>
                        </a:defRPr>
                      </a:pPr>
                      <a:t>[CELLRANGE]</a:t>
                    </a:fld>
                    <a:r>
                      <a:rPr lang="en-US" baseline="0">
                        <a:solidFill>
                          <a:schemeClr val="bg1"/>
                        </a:solidFill>
                      </a:rPr>
                      <a:t>
</a:t>
                    </a:r>
                    <a:fld id="{AD7FEBBC-5CAA-49F5-BFFF-0CB4DB09CFE9}"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C2F13D55-86F9-480C-A202-0E7F4EDBE44F}" type="CELLRANGE">
                      <a:rPr lang="en-US" baseline="0"/>
                      <a:pPr/>
                      <a:t>[CELLRANGE]</a:t>
                    </a:fld>
                    <a:r>
                      <a:rPr lang="en-US" baseline="0"/>
                      <a:t>
</a:t>
                    </a:r>
                    <a:fld id="{D66C22C3-B2E0-49A1-9213-1D60E90D6B2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6423462C-C992-4116-9B0B-2597378227CB}" type="CELLRANGE">
                      <a:rPr lang="en-US" baseline="0">
                        <a:solidFill>
                          <a:schemeClr val="tx1"/>
                        </a:solidFill>
                      </a:rPr>
                      <a:pPr>
                        <a:defRPr b="1">
                          <a:solidFill>
                            <a:schemeClr val="tx1"/>
                          </a:solidFill>
                        </a:defRPr>
                      </a:pPr>
                      <a:t>[CELLRANGE]</a:t>
                    </a:fld>
                    <a:r>
                      <a:rPr lang="en-US" baseline="0">
                        <a:solidFill>
                          <a:schemeClr val="tx1"/>
                        </a:solidFill>
                      </a:rPr>
                      <a:t>
</a:t>
                    </a:r>
                    <a:fld id="{E5C8EA5C-97FA-4FAF-817A-C5CC574F0D2A}"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25AEDECD-E35C-4CAA-B75C-1081AD6F0CA5}" type="CELLRANGE">
                      <a:rPr lang="en-US" baseline="0"/>
                      <a:pPr/>
                      <a:t>[CELLRANGE]</a:t>
                    </a:fld>
                    <a:r>
                      <a:rPr lang="en-US" baseline="0"/>
                      <a:t>
</a:t>
                    </a:r>
                    <a:fld id="{9C6B83DD-9215-4E26-BF62-AE87449705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A8B09CDD-2FD2-41B7-83B7-8478D37B9063}" type="CELLRANGE">
                      <a:rPr lang="en-US" baseline="0"/>
                      <a:pPr/>
                      <a:t>[CELLRANGE]</a:t>
                    </a:fld>
                    <a:r>
                      <a:rPr lang="en-US" baseline="0"/>
                      <a:t>
</a:t>
                    </a:r>
                    <a:fld id="{FA3CDC7F-CFDC-4149-8CEA-68DAD89E97C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CB390CA9-BB37-4D0A-8AF4-6E282353058F}" type="CELLRANGE">
                      <a:rPr lang="en-US" baseline="0"/>
                      <a:pPr/>
                      <a:t>[CELLRANGE]</a:t>
                    </a:fld>
                    <a:r>
                      <a:rPr lang="en-US" baseline="0"/>
                      <a:t>
</a:t>
                    </a:r>
                    <a:fld id="{44E31E52-6402-44F5-88C3-DF13AA4D00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BE51DB25-5925-4F93-8381-1AD8185D8636}" type="CELLRANGE">
                      <a:rPr lang="en-US" baseline="0"/>
                      <a:pPr/>
                      <a:t>[CELLRANGE]</a:t>
                    </a:fld>
                    <a:r>
                      <a:rPr lang="en-US" baseline="0"/>
                      <a:t>
</a:t>
                    </a:r>
                    <a:fld id="{C5A16CA6-C5E8-4995-B472-7205497B5E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1AF07347-C8CC-40E3-B5F2-3C1762E453C4}" type="CELLRANGE">
                      <a:rPr lang="en-US" baseline="0"/>
                      <a:pPr/>
                      <a:t>[CELLRANGE]</a:t>
                    </a:fld>
                    <a:r>
                      <a:rPr lang="en-US" baseline="0"/>
                      <a:t>
</a:t>
                    </a:r>
                    <a:fld id="{98A2B295-B396-44F7-8415-F44369A785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926A9D16-F7F5-43F0-8D24-203ED3D00FB3}" type="CELLRANGE">
                      <a:rPr lang="en-US" baseline="0"/>
                      <a:pPr/>
                      <a:t>[CELLRANGE]</a:t>
                    </a:fld>
                    <a:r>
                      <a:rPr lang="en-US" baseline="0"/>
                      <a:t>
</a:t>
                    </a:r>
                    <a:fld id="{E80E258B-7370-495A-9118-138034083AA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Aragón</c:v>
                </c:pt>
                <c:pt idx="1">
                  <c:v>Castilla y León</c:v>
                </c:pt>
                <c:pt idx="2">
                  <c:v>Galicia</c:v>
                </c:pt>
                <c:pt idx="3">
                  <c:v>Asturias, Principado de</c:v>
                </c:pt>
                <c:pt idx="4">
                  <c:v>Navarra, Comunidad Foral de</c:v>
                </c:pt>
                <c:pt idx="5">
                  <c:v>Ceuta</c:v>
                </c:pt>
                <c:pt idx="6">
                  <c:v>Madrid, Comunidad de</c:v>
                </c:pt>
                <c:pt idx="7">
                  <c:v>Castilla - La Mancha</c:v>
                </c:pt>
                <c:pt idx="8">
                  <c:v>Andalucía</c:v>
                </c:pt>
                <c:pt idx="9">
                  <c:v>Cantabria</c:v>
                </c:pt>
                <c:pt idx="10">
                  <c:v>Comunitat Valenciana</c:v>
                </c:pt>
                <c:pt idx="11">
                  <c:v>Media Nacional</c:v>
                </c:pt>
                <c:pt idx="12">
                  <c:v>Melilla</c:v>
                </c:pt>
                <c:pt idx="13">
                  <c:v>Rioja, La</c:v>
                </c:pt>
                <c:pt idx="14">
                  <c:v>Extremadura</c:v>
                </c:pt>
                <c:pt idx="15">
                  <c:v>Balears, Illes</c:v>
                </c:pt>
                <c:pt idx="16">
                  <c:v>Cataluña</c:v>
                </c:pt>
                <c:pt idx="17">
                  <c:v>Murcia, Región de</c:v>
                </c:pt>
                <c:pt idx="18">
                  <c:v>Canarias</c:v>
                </c:pt>
                <c:pt idx="19">
                  <c:v>País Vasco</c:v>
                </c:pt>
              </c:strCache>
            </c:strRef>
          </c:cat>
          <c:val>
            <c:numRef>
              <c:f>'11ListaEsperaGIII'!$O$13:$O$32</c:f>
              <c:numCache>
                <c:formatCode>0.00%</c:formatCode>
                <c:ptCount val="20"/>
                <c:pt idx="0">
                  <c:v>0.99915521081330161</c:v>
                </c:pt>
                <c:pt idx="1">
                  <c:v>0.99886159888436687</c:v>
                </c:pt>
                <c:pt idx="2">
                  <c:v>0.99608174554394591</c:v>
                </c:pt>
                <c:pt idx="3">
                  <c:v>0.98823231684170565</c:v>
                </c:pt>
                <c:pt idx="4">
                  <c:v>0.98449376710246272</c:v>
                </c:pt>
                <c:pt idx="5">
                  <c:v>0.97902097902097907</c:v>
                </c:pt>
                <c:pt idx="6">
                  <c:v>0.97471701614399708</c:v>
                </c:pt>
                <c:pt idx="7">
                  <c:v>0.97154160285860136</c:v>
                </c:pt>
                <c:pt idx="8">
                  <c:v>0.96783185955449524</c:v>
                </c:pt>
                <c:pt idx="9">
                  <c:v>0.96391280454295658</c:v>
                </c:pt>
                <c:pt idx="10">
                  <c:v>0.95579960821906385</c:v>
                </c:pt>
                <c:pt idx="11">
                  <c:v>0.95556159306707911</c:v>
                </c:pt>
                <c:pt idx="12">
                  <c:v>0.94485294117647056</c:v>
                </c:pt>
                <c:pt idx="13">
                  <c:v>0.94329688132847311</c:v>
                </c:pt>
                <c:pt idx="14">
                  <c:v>0.93483483483483487</c:v>
                </c:pt>
                <c:pt idx="15">
                  <c:v>0.92850489054494645</c:v>
                </c:pt>
                <c:pt idx="16">
                  <c:v>0.92030718106662346</c:v>
                </c:pt>
                <c:pt idx="17">
                  <c:v>0.90625208069778285</c:v>
                </c:pt>
                <c:pt idx="18">
                  <c:v>0.87230613097725507</c:v>
                </c:pt>
                <c:pt idx="19">
                  <c:v>0.86943545123431809</c:v>
                </c:pt>
              </c:numCache>
            </c:numRef>
          </c:val>
          <c:extLst>
            <c:ext xmlns:c15="http://schemas.microsoft.com/office/drawing/2012/chart" uri="{02D57815-91ED-43cb-92C2-25804820EDAC}">
              <c15:datalabelsRange>
                <c15:f>'11ListaEsperaGIII'!$M$13:$M$32</c15:f>
                <c15:dlblRangeCache>
                  <c:ptCount val="20"/>
                  <c:pt idx="0">
                    <c:v>13.010</c:v>
                  </c:pt>
                  <c:pt idx="1">
                    <c:v>35.097</c:v>
                  </c:pt>
                  <c:pt idx="2">
                    <c:v>25.930</c:v>
                  </c:pt>
                  <c:pt idx="3">
                    <c:v>7.810</c:v>
                  </c:pt>
                  <c:pt idx="4">
                    <c:v>3.238</c:v>
                  </c:pt>
                  <c:pt idx="5">
                    <c:v>420</c:v>
                  </c:pt>
                  <c:pt idx="6">
                    <c:v>63.033</c:v>
                  </c:pt>
                  <c:pt idx="7">
                    <c:v>22.839</c:v>
                  </c:pt>
                  <c:pt idx="8">
                    <c:v>74.645</c:v>
                  </c:pt>
                  <c:pt idx="9">
                    <c:v>5.262</c:v>
                  </c:pt>
                  <c:pt idx="10">
                    <c:v>45.865</c:v>
                  </c:pt>
                  <c:pt idx="11">
                    <c:v>411.504</c:v>
                  </c:pt>
                  <c:pt idx="12">
                    <c:v>771</c:v>
                  </c:pt>
                  <c:pt idx="13">
                    <c:v>2.329</c:v>
                  </c:pt>
                  <c:pt idx="14">
                    <c:v>12.452</c:v>
                  </c:pt>
                  <c:pt idx="15">
                    <c:v>7.974</c:v>
                  </c:pt>
                  <c:pt idx="16">
                    <c:v>45.419</c:v>
                  </c:pt>
                  <c:pt idx="17">
                    <c:v>13.611</c:v>
                  </c:pt>
                  <c:pt idx="18">
                    <c:v>14.612</c:v>
                  </c:pt>
                  <c:pt idx="19">
                    <c:v>17.187</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a:ln>
              <a:noFill/>
            </a:ln>
            <a:effectLst/>
          </c:spPr>
          <c:invertIfNegative val="0"/>
          <c:dPt>
            <c:idx val="8"/>
            <c:invertIfNegative val="0"/>
            <c:bubble3D val="0"/>
            <c:spPr>
              <a:solidFill>
                <a:schemeClr val="accent2"/>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C-C55D-4E29-9CD8-90CA83D3C1E4}"/>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26-C55D-4E29-9CD8-90CA83D3C1E4}"/>
              </c:ext>
            </c:extLst>
          </c:dPt>
          <c:dLbls>
            <c:dLbl>
              <c:idx val="0"/>
              <c:layout>
                <c:manualLayout>
                  <c:x val="0"/>
                  <c:y val="2.3297274756543279E-2"/>
                </c:manualLayout>
              </c:layout>
              <c:tx>
                <c:rich>
                  <a:bodyPr/>
                  <a:lstStyle/>
                  <a:p>
                    <a:fld id="{29A26469-D310-4AB2-AED6-8457D9B5828C}" type="CELLRANGE">
                      <a:rPr lang="en-US" baseline="0"/>
                      <a:pPr/>
                      <a:t>[CELLRANGE]</a:t>
                    </a:fld>
                    <a:r>
                      <a:rPr lang="en-US" baseline="0"/>
                      <a:t>
</a:t>
                    </a:r>
                    <a:fld id="{A1A7B3D0-EDFC-4178-B242-525259BABD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E5FA5DAF-4AE1-4D4A-A471-BEFB75A05160}" type="CELLRANGE">
                      <a:rPr lang="en-US" baseline="0"/>
                      <a:pPr/>
                      <a:t>[CELLRANGE]</a:t>
                    </a:fld>
                    <a:r>
                      <a:rPr lang="en-US" baseline="0"/>
                      <a:t>
</a:t>
                    </a:r>
                    <a:fld id="{C0B4CB82-93F6-4C9E-9E55-A2A097D30A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2B84F803-9BC2-4AC4-9F20-500D35506E99}" type="CELLRANGE">
                      <a:rPr lang="en-US" baseline="0"/>
                      <a:pPr/>
                      <a:t>[CELLRANGE]</a:t>
                    </a:fld>
                    <a:r>
                      <a:rPr lang="en-US" baseline="0"/>
                      <a:t>
</a:t>
                    </a:r>
                    <a:fld id="{C4A2A369-14BB-4CBD-9DEE-9BF839E167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7D5CF015-B8D5-4AE4-B1D8-6F4C1A5F36E9}" type="CELLRANGE">
                      <a:rPr lang="en-US" baseline="0"/>
                      <a:pPr/>
                      <a:t>[CELLRANGE]</a:t>
                    </a:fld>
                    <a:r>
                      <a:rPr lang="en-US" baseline="0"/>
                      <a:t>
</a:t>
                    </a:r>
                    <a:fld id="{0DC713B8-00E3-4D36-B5A2-53667061A4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69D6D8CF-04C3-45B6-9BD8-9F98CE741DB1}" type="CELLRANGE">
                      <a:rPr lang="en-US" baseline="0"/>
                      <a:pPr/>
                      <a:t>[CELLRANGE]</a:t>
                    </a:fld>
                    <a:r>
                      <a:rPr lang="en-US" baseline="0"/>
                      <a:t>
</a:t>
                    </a:r>
                    <a:fld id="{1E01BCE3-92D4-4A91-B490-6D701EE145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243C27A1-7B43-4E2D-8682-C07A7E0A7067}" type="CELLRANGE">
                      <a:rPr lang="en-US" baseline="0"/>
                      <a:pPr/>
                      <a:t>[CELLRANGE]</a:t>
                    </a:fld>
                    <a:r>
                      <a:rPr lang="en-US" baseline="0"/>
                      <a:t>
</a:t>
                    </a:r>
                    <a:fld id="{4DD292AD-2519-4E04-A451-DBDD47B622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229C5CDA-61E2-461F-9D05-40E565285DC6}" type="CELLRANGE">
                      <a:rPr lang="en-US" baseline="0"/>
                      <a:pPr/>
                      <a:t>[CELLRANGE]</a:t>
                    </a:fld>
                    <a:r>
                      <a:rPr lang="en-US" baseline="0"/>
                      <a:t>
</a:t>
                    </a:r>
                    <a:fld id="{BD6863C8-AF64-4E9B-82D7-8DAEFE16C7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F6435EDA-5AF1-421B-88ED-5DB9C9F88D20}" type="CELLRANGE">
                      <a:rPr lang="en-US" baseline="0"/>
                      <a:pPr/>
                      <a:t>[CELLRANGE]</a:t>
                    </a:fld>
                    <a:r>
                      <a:rPr lang="en-US" baseline="0"/>
                      <a:t>
</a:t>
                    </a:r>
                    <a:fld id="{03E183A0-4698-4A54-B35C-77DCB9E58C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a:lstStyle/>
                  <a:p>
                    <a:fld id="{F4087D98-1C04-4E68-A74F-2A52CE6F0F2E}" type="CELLRANGE">
                      <a:rPr lang="en-US" sz="600" baseline="0">
                        <a:solidFill>
                          <a:sysClr val="windowText" lastClr="000000"/>
                        </a:solidFill>
                      </a:rPr>
                      <a:pPr/>
                      <a:t>[CELLRANGE]</a:t>
                    </a:fld>
                    <a:r>
                      <a:rPr lang="en-US" sz="600" baseline="0">
                        <a:solidFill>
                          <a:sysClr val="windowText" lastClr="000000"/>
                        </a:solidFill>
                      </a:rPr>
                      <a:t>
</a:t>
                    </a:r>
                    <a:fld id="{99E7490B-C2B5-4678-A67B-45750A6505CD}"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a:lstStyle/>
                  <a:p>
                    <a:fld id="{6A79CABD-4982-472F-BFE7-888F32FCD480}" type="CELLRANGE">
                      <a:rPr lang="en-US" sz="600" baseline="0">
                        <a:solidFill>
                          <a:sysClr val="windowText" lastClr="000000"/>
                        </a:solidFill>
                      </a:rPr>
                      <a:pPr/>
                      <a:t>[CELLRANGE]</a:t>
                    </a:fld>
                    <a:r>
                      <a:rPr lang="en-US" sz="600" baseline="0">
                        <a:solidFill>
                          <a:sysClr val="windowText" lastClr="000000"/>
                        </a:solidFill>
                      </a:rPr>
                      <a:t>
</a:t>
                    </a:r>
                    <a:fld id="{C09A3E2E-E78E-4222-8D44-7A9BA196966C}"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a:lstStyle/>
                  <a:p>
                    <a:fld id="{FF7B9F9A-033F-40E2-A32E-27EE87065DC8}" type="CELLRANGE">
                      <a:rPr lang="en-US" sz="600" baseline="0">
                        <a:solidFill>
                          <a:sysClr val="windowText" lastClr="000000"/>
                        </a:solidFill>
                      </a:rPr>
                      <a:pPr/>
                      <a:t>[CELLRANGE]</a:t>
                    </a:fld>
                    <a:r>
                      <a:rPr lang="en-US" sz="600" baseline="0">
                        <a:solidFill>
                          <a:sysClr val="windowText" lastClr="000000"/>
                        </a:solidFill>
                      </a:rPr>
                      <a:t>
</a:t>
                    </a:r>
                    <a:fld id="{75A1AC86-61AC-4193-94BF-541AB29EE1C5}"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fld id="{A6C12816-AFE6-4B7D-9BB9-AEB1441DF8A0}" type="CELLRANGE">
                      <a:rPr lang="en-US" sz="600" baseline="0">
                        <a:solidFill>
                          <a:schemeClr val="bg1"/>
                        </a:solidFill>
                      </a:rPr>
                      <a:pPr>
                        <a:defRPr sz="600" b="1">
                          <a:solidFill>
                            <a:schemeClr val="bg1"/>
                          </a:solidFill>
                        </a:defRPr>
                      </a:pPr>
                      <a:t>[CELLRANGE]</a:t>
                    </a:fld>
                    <a:r>
                      <a:rPr lang="en-US" sz="600" baseline="0">
                        <a:solidFill>
                          <a:schemeClr val="bg1"/>
                        </a:solidFill>
                      </a:rPr>
                      <a:t>
</a:t>
                    </a:r>
                    <a:fld id="{B5B53BF7-31CF-4532-851B-64B94AF3030F}" type="VALUE">
                      <a:rPr lang="en-US" sz="600" baseline="0">
                        <a:solidFill>
                          <a:schemeClr val="bg1"/>
                        </a:solidFill>
                      </a:rPr>
                      <a:pPr>
                        <a:defRPr sz="600" b="1">
                          <a:solidFill>
                            <a:schemeClr val="bg1"/>
                          </a:solidFill>
                        </a:defRPr>
                      </a:pPr>
                      <a:t>[VALOR]</a:t>
                    </a:fld>
                    <a:endParaRPr lang="en-US" sz="6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642E076F-E78A-45BF-B318-971074C40F09}" type="CELLRANGE">
                      <a:rPr lang="en-US" baseline="0"/>
                      <a:pPr/>
                      <a:t>[CELLRANGE]</a:t>
                    </a:fld>
                    <a:r>
                      <a:rPr lang="en-US" baseline="0"/>
                      <a:t>
</a:t>
                    </a:r>
                    <a:fld id="{D548B0B4-C457-4D82-A344-F16BAB8214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5.9258326974862409E-5"/>
                  <c:y val="7.2157889354739751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39F7DF25-2F72-4AA3-8253-928F763D64AD}" type="CELLRANGE">
                      <a:rPr lang="en-US" baseline="0">
                        <a:solidFill>
                          <a:schemeClr val="tx1"/>
                        </a:solidFill>
                      </a:rPr>
                      <a:pPr>
                        <a:defRPr b="1">
                          <a:solidFill>
                            <a:schemeClr val="tx1"/>
                          </a:solidFill>
                        </a:defRPr>
                      </a:pPr>
                      <a:t>[CELLRANGE]</a:t>
                    </a:fld>
                    <a:r>
                      <a:rPr lang="en-US" baseline="0">
                        <a:solidFill>
                          <a:schemeClr val="tx1"/>
                        </a:solidFill>
                      </a:rPr>
                      <a:t>
</a:t>
                    </a:r>
                    <a:fld id="{C4F49B2E-CB41-4D93-9AAC-A901FF3A80FE}"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9B54DBC5-4F66-4749-A19D-A86EA6700ED6}" type="CELLRANGE">
                      <a:rPr lang="en-US" baseline="0"/>
                      <a:pPr/>
                      <a:t>[CELLRANGE]</a:t>
                    </a:fld>
                    <a:r>
                      <a:rPr lang="en-US" baseline="0"/>
                      <a:t>
</a:t>
                    </a:r>
                    <a:fld id="{7C157390-C102-4E37-84F3-6D97A8BE8A0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73506E28-FB4A-4C95-B099-3598C508E8E0}" type="CELLRANGE">
                      <a:rPr lang="en-US" baseline="0"/>
                      <a:pPr/>
                      <a:t>[CELLRANGE]</a:t>
                    </a:fld>
                    <a:r>
                      <a:rPr lang="en-US" baseline="0"/>
                      <a:t>
</a:t>
                    </a:r>
                    <a:fld id="{CEF3DF7F-E60D-457E-B0EA-E94F18155B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742406BA-1175-4B5E-A395-C7721D471C5B}" type="CELLRANGE">
                      <a:rPr lang="en-US" baseline="0"/>
                      <a:pPr/>
                      <a:t>[CELLRANGE]</a:t>
                    </a:fld>
                    <a:r>
                      <a:rPr lang="en-US" baseline="0"/>
                      <a:t>
</a:t>
                    </a:r>
                    <a:fld id="{D5BC2C24-223E-4199-A9EB-8A6536866D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CE24AFEE-2463-4C88-946E-3F3458EE342D}" type="CELLRANGE">
                      <a:rPr lang="en-US" baseline="0"/>
                      <a:pPr/>
                      <a:t>[CELLRANGE]</a:t>
                    </a:fld>
                    <a:r>
                      <a:rPr lang="en-US" baseline="0"/>
                      <a:t>
</a:t>
                    </a:r>
                    <a:fld id="{BA4BA873-B39A-443E-9823-33BC4183AA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FD41C114-AC99-495D-9378-23C30A497E00}" type="CELLRANGE">
                      <a:rPr lang="en-US" baseline="0"/>
                      <a:pPr/>
                      <a:t>[CELLRANGE]</a:t>
                    </a:fld>
                    <a:r>
                      <a:rPr lang="en-US" baseline="0"/>
                      <a:t>
</a:t>
                    </a:r>
                    <a:fld id="{C7EF8D34-648E-4275-9ABE-4282E61F19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82031445-3C5B-475E-9751-F98AE455D056}" type="CELLRANGE">
                      <a:rPr lang="en-US" baseline="0"/>
                      <a:pPr/>
                      <a:t>[CELLRANGE]</a:t>
                    </a:fld>
                    <a:r>
                      <a:rPr lang="en-US" baseline="0"/>
                      <a:t>
</a:t>
                    </a:r>
                    <a:fld id="{B19ADBCE-32C5-4456-8F81-D19A9FAF98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Aragón</c:v>
                </c:pt>
                <c:pt idx="1">
                  <c:v>Castilla y León</c:v>
                </c:pt>
                <c:pt idx="2">
                  <c:v>Galicia</c:v>
                </c:pt>
                <c:pt idx="3">
                  <c:v>Asturias, Principado de</c:v>
                </c:pt>
                <c:pt idx="4">
                  <c:v>Navarra, Comunidad Foral de</c:v>
                </c:pt>
                <c:pt idx="5">
                  <c:v>Ceuta</c:v>
                </c:pt>
                <c:pt idx="6">
                  <c:v>Madrid, Comunidad de</c:v>
                </c:pt>
                <c:pt idx="7">
                  <c:v>Castilla - La Mancha</c:v>
                </c:pt>
                <c:pt idx="8">
                  <c:v>Andalucía</c:v>
                </c:pt>
                <c:pt idx="9">
                  <c:v>Cantabria</c:v>
                </c:pt>
                <c:pt idx="10">
                  <c:v>Comunitat Valenciana</c:v>
                </c:pt>
                <c:pt idx="11">
                  <c:v>Media Nacional</c:v>
                </c:pt>
                <c:pt idx="12">
                  <c:v>Melilla</c:v>
                </c:pt>
                <c:pt idx="13">
                  <c:v>Rioja, La</c:v>
                </c:pt>
                <c:pt idx="14">
                  <c:v>Extremadura</c:v>
                </c:pt>
                <c:pt idx="15">
                  <c:v>Balears, Illes</c:v>
                </c:pt>
                <c:pt idx="16">
                  <c:v>Cataluña</c:v>
                </c:pt>
                <c:pt idx="17">
                  <c:v>Murcia, Región de</c:v>
                </c:pt>
                <c:pt idx="18">
                  <c:v>Canarias</c:v>
                </c:pt>
                <c:pt idx="19">
                  <c:v>País Vasco</c:v>
                </c:pt>
              </c:strCache>
            </c:strRef>
          </c:cat>
          <c:val>
            <c:numRef>
              <c:f>'11ListaEsperaGIII'!$P$13:$P$32</c:f>
              <c:numCache>
                <c:formatCode>0.00%</c:formatCode>
                <c:ptCount val="20"/>
                <c:pt idx="0">
                  <c:v>8.4478918669841029E-4</c:v>
                </c:pt>
                <c:pt idx="1">
                  <c:v>1.1384011156330934E-3</c:v>
                </c:pt>
                <c:pt idx="2">
                  <c:v>3.9182544560540872E-3</c:v>
                </c:pt>
                <c:pt idx="3">
                  <c:v>1.1767683158294318E-2</c:v>
                </c:pt>
                <c:pt idx="4">
                  <c:v>1.5506232897537246E-2</c:v>
                </c:pt>
                <c:pt idx="5">
                  <c:v>2.097902097902098E-2</c:v>
                </c:pt>
                <c:pt idx="6">
                  <c:v>2.5282983856002968E-2</c:v>
                </c:pt>
                <c:pt idx="7">
                  <c:v>2.8458397141398674E-2</c:v>
                </c:pt>
                <c:pt idx="8">
                  <c:v>3.2168140445504756E-2</c:v>
                </c:pt>
                <c:pt idx="9">
                  <c:v>3.6087195457043413E-2</c:v>
                </c:pt>
                <c:pt idx="10">
                  <c:v>4.4200391780936106E-2</c:v>
                </c:pt>
                <c:pt idx="11">
                  <c:v>4.4438406932920928E-2</c:v>
                </c:pt>
                <c:pt idx="12">
                  <c:v>5.514705882352941E-2</c:v>
                </c:pt>
                <c:pt idx="13">
                  <c:v>5.6703118671526935E-2</c:v>
                </c:pt>
                <c:pt idx="14">
                  <c:v>6.516516516516517E-2</c:v>
                </c:pt>
                <c:pt idx="15">
                  <c:v>7.1495109455053565E-2</c:v>
                </c:pt>
                <c:pt idx="16">
                  <c:v>7.9692818933376555E-2</c:v>
                </c:pt>
                <c:pt idx="17">
                  <c:v>9.3747919302217195E-2</c:v>
                </c:pt>
                <c:pt idx="18">
                  <c:v>0.1276938690227449</c:v>
                </c:pt>
                <c:pt idx="19">
                  <c:v>0.13056454876568191</c:v>
                </c:pt>
              </c:numCache>
            </c:numRef>
          </c:val>
          <c:extLst>
            <c:ext xmlns:c15="http://schemas.microsoft.com/office/drawing/2012/chart" uri="{02D57815-91ED-43cb-92C2-25804820EDAC}">
              <c15:datalabelsRange>
                <c15:f>'11ListaEsperaGIII'!$N$13:$N$32</c15:f>
                <c15:dlblRangeCache>
                  <c:ptCount val="20"/>
                  <c:pt idx="0">
                    <c:v>11</c:v>
                  </c:pt>
                  <c:pt idx="1">
                    <c:v>40</c:v>
                  </c:pt>
                  <c:pt idx="2">
                    <c:v>102</c:v>
                  </c:pt>
                  <c:pt idx="3">
                    <c:v>93</c:v>
                  </c:pt>
                  <c:pt idx="4">
                    <c:v>51</c:v>
                  </c:pt>
                  <c:pt idx="5">
                    <c:v>9</c:v>
                  </c:pt>
                  <c:pt idx="6">
                    <c:v>1.635</c:v>
                  </c:pt>
                  <c:pt idx="7">
                    <c:v>669</c:v>
                  </c:pt>
                  <c:pt idx="8">
                    <c:v>2.481</c:v>
                  </c:pt>
                  <c:pt idx="9">
                    <c:v>197</c:v>
                  </c:pt>
                  <c:pt idx="10">
                    <c:v>2.121</c:v>
                  </c:pt>
                  <c:pt idx="11">
                    <c:v>19.137</c:v>
                  </c:pt>
                  <c:pt idx="12">
                    <c:v>45</c:v>
                  </c:pt>
                  <c:pt idx="13">
                    <c:v>140</c:v>
                  </c:pt>
                  <c:pt idx="14">
                    <c:v>868</c:v>
                  </c:pt>
                  <c:pt idx="15">
                    <c:v>614</c:v>
                  </c:pt>
                  <c:pt idx="16">
                    <c:v>3.933</c:v>
                  </c:pt>
                  <c:pt idx="17">
                    <c:v>1.408</c:v>
                  </c:pt>
                  <c:pt idx="18">
                    <c:v>2.139</c:v>
                  </c:pt>
                  <c:pt idx="19">
                    <c:v>2.581</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Aragón</c:v>
                </c:pt>
                <c:pt idx="1">
                  <c:v>Castilla y León</c:v>
                </c:pt>
                <c:pt idx="2">
                  <c:v>Galicia</c:v>
                </c:pt>
                <c:pt idx="3">
                  <c:v>Asturias, Principado de</c:v>
                </c:pt>
                <c:pt idx="4">
                  <c:v>Navarra, Comunidad Foral de</c:v>
                </c:pt>
                <c:pt idx="5">
                  <c:v>Ceuta</c:v>
                </c:pt>
                <c:pt idx="6">
                  <c:v>Madrid, Comunidad de</c:v>
                </c:pt>
                <c:pt idx="7">
                  <c:v>Castilla - La Mancha</c:v>
                </c:pt>
                <c:pt idx="8">
                  <c:v>Andalucía</c:v>
                </c:pt>
                <c:pt idx="9">
                  <c:v>Cantabria</c:v>
                </c:pt>
                <c:pt idx="10">
                  <c:v>Comunitat Valenciana</c:v>
                </c:pt>
                <c:pt idx="11">
                  <c:v>Media Nacional</c:v>
                </c:pt>
                <c:pt idx="12">
                  <c:v>Melilla</c:v>
                </c:pt>
                <c:pt idx="13">
                  <c:v>Rioja, La</c:v>
                </c:pt>
                <c:pt idx="14">
                  <c:v>Extremadura</c:v>
                </c:pt>
                <c:pt idx="15">
                  <c:v>Balears, Illes</c:v>
                </c:pt>
                <c:pt idx="16">
                  <c:v>Cataluña</c:v>
                </c:pt>
                <c:pt idx="17">
                  <c:v>Murcia, Región de</c:v>
                </c:pt>
                <c:pt idx="18">
                  <c:v>Canarias</c:v>
                </c:pt>
                <c:pt idx="19">
                  <c:v>País Vasco</c:v>
                </c:pt>
              </c:strCache>
            </c:strRef>
          </c:cat>
          <c:val>
            <c:numRef>
              <c:f>'11ListaEsperaGIII'!$Q$13:$Q$32</c:f>
              <c:numCache>
                <c:formatCode>0.00%</c:formatCode>
                <c:ptCount val="20"/>
                <c:pt idx="0">
                  <c:v>0.95556159306707911</c:v>
                </c:pt>
                <c:pt idx="1">
                  <c:v>0.95556159306707911</c:v>
                </c:pt>
                <c:pt idx="2">
                  <c:v>0.95556159306707911</c:v>
                </c:pt>
                <c:pt idx="3">
                  <c:v>0.95556159306707911</c:v>
                </c:pt>
                <c:pt idx="4">
                  <c:v>0.95556159306707911</c:v>
                </c:pt>
                <c:pt idx="5">
                  <c:v>0.95556159306707911</c:v>
                </c:pt>
                <c:pt idx="6">
                  <c:v>0.95556159306707911</c:v>
                </c:pt>
                <c:pt idx="7">
                  <c:v>0.95556159306707911</c:v>
                </c:pt>
                <c:pt idx="8">
                  <c:v>0.95556159306707911</c:v>
                </c:pt>
                <c:pt idx="9">
                  <c:v>0.95556159306707911</c:v>
                </c:pt>
                <c:pt idx="10">
                  <c:v>0.95556159306707911</c:v>
                </c:pt>
                <c:pt idx="11">
                  <c:v>0.95556159306707911</c:v>
                </c:pt>
                <c:pt idx="12">
                  <c:v>0.95556159306707911</c:v>
                </c:pt>
                <c:pt idx="13">
                  <c:v>0.95556159306707911</c:v>
                </c:pt>
                <c:pt idx="14">
                  <c:v>0.95556159306707911</c:v>
                </c:pt>
                <c:pt idx="15">
                  <c:v>0.95556159306707911</c:v>
                </c:pt>
                <c:pt idx="16">
                  <c:v>0.95556159306707911</c:v>
                </c:pt>
                <c:pt idx="17">
                  <c:v>0.95556159306707911</c:v>
                </c:pt>
                <c:pt idx="18">
                  <c:v>0.95556159306707911</c:v>
                </c:pt>
                <c:pt idx="19">
                  <c:v>0.95556159306707911</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2F893712-9959-4283-B9B4-DBB7FEA94842}" type="CELLRANGE">
                      <a:rPr lang="en-US" baseline="0"/>
                      <a:pPr/>
                      <a:t>[CELLRANGE]</a:t>
                    </a:fld>
                    <a:r>
                      <a:rPr lang="en-US" baseline="0"/>
                      <a:t>
</a:t>
                    </a:r>
                    <a:fld id="{4D42FB2E-2EBF-4EE8-9FE1-8FD1898DC2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5B776912-77DA-4CCC-BCDD-58091AAC7325}" type="CELLRANGE">
                      <a:rPr lang="en-US" baseline="0"/>
                      <a:pPr/>
                      <a:t>[CELLRANGE]</a:t>
                    </a:fld>
                    <a:r>
                      <a:rPr lang="en-US" baseline="0"/>
                      <a:t>
</a:t>
                    </a:r>
                    <a:fld id="{976C40DF-0C86-4B2B-BA8D-F7F4D54ACA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4C11C03A-4C2F-45C0-9974-B5657CB12510}" type="CELLRANGE">
                      <a:rPr lang="en-US" baseline="0"/>
                      <a:pPr/>
                      <a:t>[CELLRANGE]</a:t>
                    </a:fld>
                    <a:r>
                      <a:rPr lang="en-US" baseline="0"/>
                      <a:t>
</a:t>
                    </a:r>
                    <a:fld id="{29495D43-42FC-4033-9C00-FDA07BF1D4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31651075-6325-40DD-920A-6AF57D30CE03}" type="CELLRANGE">
                      <a:rPr lang="en-US" baseline="0"/>
                      <a:pPr/>
                      <a:t>[CELLRANGE]</a:t>
                    </a:fld>
                    <a:r>
                      <a:rPr lang="en-US" baseline="0"/>
                      <a:t>
</a:t>
                    </a:r>
                    <a:fld id="{0CA78E27-FF13-4950-A0E8-C520C60E99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DED4793D-8B42-4F79-A8A0-C98EF5DE5467}" type="CELLRANGE">
                      <a:rPr lang="en-US" baseline="0"/>
                      <a:pPr/>
                      <a:t>[CELLRANGE]</a:t>
                    </a:fld>
                    <a:r>
                      <a:rPr lang="en-US" baseline="0"/>
                      <a:t>
</a:t>
                    </a:r>
                    <a:fld id="{18AD3297-C241-4E30-9417-B57E4B0949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881297C5-C8C5-430B-9BD8-06F2B75053EC}" type="CELLRANGE">
                      <a:rPr lang="en-US" baseline="0"/>
                      <a:pPr/>
                      <a:t>[CELLRANGE]</a:t>
                    </a:fld>
                    <a:r>
                      <a:rPr lang="en-US" baseline="0"/>
                      <a:t>
</a:t>
                    </a:r>
                    <a:fld id="{3D049AC5-7E86-496B-A45C-8C51B487DD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BBEA587F-44C7-47F6-AD07-78F8183384E7}" type="CELLRANGE">
                      <a:rPr lang="en-US" baseline="0"/>
                      <a:pPr/>
                      <a:t>[CELLRANGE]</a:t>
                    </a:fld>
                    <a:r>
                      <a:rPr lang="en-US" baseline="0"/>
                      <a:t>
</a:t>
                    </a:r>
                    <a:fld id="{5191D678-1E46-45C1-9684-D218781D45E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A841FC9B-F036-42BA-B5F6-85AA4A5AE2B5}" type="CELLRANGE">
                      <a:rPr lang="en-US" baseline="0"/>
                      <a:pPr/>
                      <a:t>[CELLRANGE]</a:t>
                    </a:fld>
                    <a:r>
                      <a:rPr lang="en-US" baseline="0"/>
                      <a:t>
</a:t>
                    </a:r>
                    <a:fld id="{ED6BA182-441E-4AEF-81CC-7C67BB5AA7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AAF30F18-7A56-48B8-9DA0-77A00297D72D}" type="CELLRANGE">
                      <a:rPr lang="en-US" baseline="0"/>
                      <a:pPr/>
                      <a:t>[CELLRANGE]</a:t>
                    </a:fld>
                    <a:r>
                      <a:rPr lang="en-US" baseline="0"/>
                      <a:t>
</a:t>
                    </a:r>
                    <a:fld id="{AD0C5559-CB89-4FA2-B661-ED3138A8F3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2358EBDC-39F2-452E-9090-350F5A6ACB1B}" type="CELLRANGE">
                      <a:rPr lang="en-US" baseline="0"/>
                      <a:pPr/>
                      <a:t>[CELLRANGE]</a:t>
                    </a:fld>
                    <a:r>
                      <a:rPr lang="en-US" baseline="0"/>
                      <a:t>
</a:t>
                    </a:r>
                    <a:fld id="{EDCFADA9-F41B-4735-B4BB-07183D29E1D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8F53BE60-92DC-45DA-8BCF-BA47FC1AD029}" type="CELLRANGE">
                      <a:rPr lang="en-US" baseline="0">
                        <a:solidFill>
                          <a:schemeClr val="tx1"/>
                        </a:solidFill>
                      </a:rPr>
                      <a:pPr>
                        <a:defRPr b="1">
                          <a:solidFill>
                            <a:schemeClr val="tx1"/>
                          </a:solidFill>
                        </a:defRPr>
                      </a:pPr>
                      <a:t>[CELLRANGE]</a:t>
                    </a:fld>
                    <a:r>
                      <a:rPr lang="en-US" baseline="0">
                        <a:solidFill>
                          <a:schemeClr val="tx1"/>
                        </a:solidFill>
                      </a:rPr>
                      <a:t>
</a:t>
                    </a:r>
                    <a:fld id="{861742AD-6E4C-41FD-B7CD-273A6ABC4685}"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8B30E82B-56E8-4B5B-86AC-F01C28B2ED2B}" type="CELLRANGE">
                      <a:rPr lang="en-US" baseline="0">
                        <a:solidFill>
                          <a:schemeClr val="bg1"/>
                        </a:solidFill>
                      </a:rPr>
                      <a:pPr>
                        <a:defRPr b="1">
                          <a:solidFill>
                            <a:schemeClr val="bg1"/>
                          </a:solidFill>
                        </a:defRPr>
                      </a:pPr>
                      <a:t>[CELLRANGE]</a:t>
                    </a:fld>
                    <a:r>
                      <a:rPr lang="en-US" baseline="0">
                        <a:solidFill>
                          <a:schemeClr val="bg1"/>
                        </a:solidFill>
                      </a:rPr>
                      <a:t>
</a:t>
                    </a:r>
                    <a:fld id="{89C2AD5E-2579-4CC1-9BCB-94D87DBAA092}"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C843199F-8AA5-45B3-BC95-4825A23C0783}" type="CELLRANGE">
                      <a:rPr lang="en-US" baseline="0"/>
                      <a:pPr/>
                      <a:t>[CELLRANGE]</a:t>
                    </a:fld>
                    <a:r>
                      <a:rPr lang="en-US" baseline="0"/>
                      <a:t>
</a:t>
                    </a:r>
                    <a:fld id="{B4945411-E94C-49D1-A0B8-4AEE3F3352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B36F0010-BEB6-4541-BACB-DC94A5A7402F}" type="CELLRANGE">
                      <a:rPr lang="en-US" baseline="0"/>
                      <a:pPr/>
                      <a:t>[CELLRANGE]</a:t>
                    </a:fld>
                    <a:r>
                      <a:rPr lang="en-US" baseline="0"/>
                      <a:t>
</a:t>
                    </a:r>
                    <a:fld id="{52D88CB0-4702-4C36-B26B-E948D7D416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FC621927-2519-4C4A-BADE-3C722AF98AB6}" type="CELLRANGE">
                      <a:rPr lang="en-US" baseline="0"/>
                      <a:pPr/>
                      <a:t>[CELLRANGE]</a:t>
                    </a:fld>
                    <a:r>
                      <a:rPr lang="en-US" baseline="0"/>
                      <a:t>
</a:t>
                    </a:r>
                    <a:fld id="{B87D0DAB-94A9-44BA-A5CD-DAC15B7B471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51C59340-5B7D-4556-B427-3B69A7E74FD0}" type="CELLRANGE">
                      <a:rPr lang="en-US" baseline="0"/>
                      <a:pPr/>
                      <a:t>[CELLRANGE]</a:t>
                    </a:fld>
                    <a:r>
                      <a:rPr lang="en-US" baseline="0"/>
                      <a:t>
</a:t>
                    </a:r>
                    <a:fld id="{649E868F-F4B8-4305-A35F-1FBF4FF75F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B86101E7-B639-49CE-8EAC-15C8E262E35E}" type="CELLRANGE">
                      <a:rPr lang="en-US" baseline="0"/>
                      <a:pPr/>
                      <a:t>[CELLRANGE]</a:t>
                    </a:fld>
                    <a:r>
                      <a:rPr lang="en-US" baseline="0"/>
                      <a:t>
</a:t>
                    </a:r>
                    <a:fld id="{78257E21-81D7-468B-A7B9-1D27FFC34B6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8A45988C-05B3-4770-B360-CEE5431E0C89}" type="CELLRANGE">
                      <a:rPr lang="en-US" baseline="0"/>
                      <a:pPr/>
                      <a:t>[CELLRANGE]</a:t>
                    </a:fld>
                    <a:r>
                      <a:rPr lang="en-US" baseline="0"/>
                      <a:t>
</a:t>
                    </a:r>
                    <a:fld id="{521E5388-C097-49F2-AC33-A75645D78E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A34CA677-785B-4E11-9751-AF8E8C9174E5}" type="CELLRANGE">
                      <a:rPr lang="en-US" baseline="0"/>
                      <a:pPr/>
                      <a:t>[CELLRANGE]</a:t>
                    </a:fld>
                    <a:r>
                      <a:rPr lang="en-US" baseline="0"/>
                      <a:t>
</a:t>
                    </a:r>
                    <a:fld id="{B3AD7B30-CAB5-4C31-AF19-4F651E922E7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23B51166-15D2-4399-996F-379F265C4B52}" type="CELLRANGE">
                      <a:rPr lang="en-US" baseline="0"/>
                      <a:pPr/>
                      <a:t>[CELLRANGE]</a:t>
                    </a:fld>
                    <a:r>
                      <a:rPr lang="en-US" baseline="0"/>
                      <a:t>
</a:t>
                    </a:r>
                    <a:fld id="{E68780F9-3C50-441F-87C7-660CE24D30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Navarra, Comunidad Foral de</c:v>
                </c:pt>
                <c:pt idx="4">
                  <c:v>Asturias, Principado de</c:v>
                </c:pt>
                <c:pt idx="5">
                  <c:v>Cantabria</c:v>
                </c:pt>
                <c:pt idx="6">
                  <c:v>Castilla - La Mancha</c:v>
                </c:pt>
                <c:pt idx="7">
                  <c:v>Ceuta</c:v>
                </c:pt>
                <c:pt idx="8">
                  <c:v>Andalucía</c:v>
                </c:pt>
                <c:pt idx="9">
                  <c:v>Comunitat Valenciana</c:v>
                </c:pt>
                <c:pt idx="10">
                  <c:v>Madrid, Comunidad de</c:v>
                </c:pt>
                <c:pt idx="11">
                  <c:v>Media Nacional</c:v>
                </c:pt>
                <c:pt idx="12">
                  <c:v>Rioja, La</c:v>
                </c:pt>
                <c:pt idx="13">
                  <c:v>Balears, Illes</c:v>
                </c:pt>
                <c:pt idx="14">
                  <c:v>Extremadura</c:v>
                </c:pt>
                <c:pt idx="15">
                  <c:v>Murcia, Región de</c:v>
                </c:pt>
                <c:pt idx="16">
                  <c:v>Melilla</c:v>
                </c:pt>
                <c:pt idx="17">
                  <c:v>Cataluña</c:v>
                </c:pt>
                <c:pt idx="18">
                  <c:v>País Vasco</c:v>
                </c:pt>
                <c:pt idx="19">
                  <c:v>Canarias</c:v>
                </c:pt>
              </c:strCache>
            </c:strRef>
          </c:cat>
          <c:val>
            <c:numRef>
              <c:f>'11ListaEsperaGII'!$O$13:$O$32</c:f>
              <c:numCache>
                <c:formatCode>0.00%</c:formatCode>
                <c:ptCount val="20"/>
                <c:pt idx="0">
                  <c:v>0.99847619969040247</c:v>
                </c:pt>
                <c:pt idx="1">
                  <c:v>0.99830028328611897</c:v>
                </c:pt>
                <c:pt idx="2">
                  <c:v>0.99077118517411444</c:v>
                </c:pt>
                <c:pt idx="3">
                  <c:v>0.98765822784810131</c:v>
                </c:pt>
                <c:pt idx="4">
                  <c:v>0.98200748926842629</c:v>
                </c:pt>
                <c:pt idx="5">
                  <c:v>0.96276926908230609</c:v>
                </c:pt>
                <c:pt idx="6">
                  <c:v>0.9554201165286722</c:v>
                </c:pt>
                <c:pt idx="7">
                  <c:v>0.95469798657718119</c:v>
                </c:pt>
                <c:pt idx="8">
                  <c:v>0.95309655905523272</c:v>
                </c:pt>
                <c:pt idx="9">
                  <c:v>0.94566154907710887</c:v>
                </c:pt>
                <c:pt idx="10">
                  <c:v>0.94223537883030639</c:v>
                </c:pt>
                <c:pt idx="11">
                  <c:v>0.937702926087157</c:v>
                </c:pt>
                <c:pt idx="12">
                  <c:v>0.92500569865511739</c:v>
                </c:pt>
                <c:pt idx="13">
                  <c:v>0.91438296386803974</c:v>
                </c:pt>
                <c:pt idx="14">
                  <c:v>0.90319039953168445</c:v>
                </c:pt>
                <c:pt idx="15">
                  <c:v>0.90050449888178086</c:v>
                </c:pt>
                <c:pt idx="16">
                  <c:v>0.90023201856148494</c:v>
                </c:pt>
                <c:pt idx="17">
                  <c:v>0.89019942963323628</c:v>
                </c:pt>
                <c:pt idx="18">
                  <c:v>0.87641698155145586</c:v>
                </c:pt>
                <c:pt idx="19">
                  <c:v>0.86265167045265667</c:v>
                </c:pt>
              </c:numCache>
            </c:numRef>
          </c:val>
          <c:extLst>
            <c:ext xmlns:c15="http://schemas.microsoft.com/office/drawing/2012/chart" uri="{02D57815-91ED-43cb-92C2-25804820EDAC}">
              <c15:datalabelsRange>
                <c15:f>'11ListaEsperaGII'!$M$13:$M$32</c15:f>
                <c15:dlblRangeCache>
                  <c:ptCount val="20"/>
                  <c:pt idx="0">
                    <c:v>41.281</c:v>
                  </c:pt>
                  <c:pt idx="1">
                    <c:v>15.858</c:v>
                  </c:pt>
                  <c:pt idx="2">
                    <c:v>26.517</c:v>
                  </c:pt>
                  <c:pt idx="3">
                    <c:v>6.242</c:v>
                  </c:pt>
                  <c:pt idx="4">
                    <c:v>10.752</c:v>
                  </c:pt>
                  <c:pt idx="5">
                    <c:v>7.732</c:v>
                  </c:pt>
                  <c:pt idx="6">
                    <c:v>24.925</c:v>
                  </c:pt>
                  <c:pt idx="7">
                    <c:v>569</c:v>
                  </c:pt>
                  <c:pt idx="8">
                    <c:v>130.904</c:v>
                  </c:pt>
                  <c:pt idx="9">
                    <c:v>60.302</c:v>
                  </c:pt>
                  <c:pt idx="10">
                    <c:v>70.662</c:v>
                  </c:pt>
                  <c:pt idx="11">
                    <c:v>569.527</c:v>
                  </c:pt>
                  <c:pt idx="12">
                    <c:v>4.058</c:v>
                  </c:pt>
                  <c:pt idx="13">
                    <c:v>10.477</c:v>
                  </c:pt>
                  <c:pt idx="14">
                    <c:v>12.343</c:v>
                  </c:pt>
                  <c:pt idx="15">
                    <c:v>17.314</c:v>
                  </c:pt>
                  <c:pt idx="16">
                    <c:v>776</c:v>
                  </c:pt>
                  <c:pt idx="17">
                    <c:v>89.587</c:v>
                  </c:pt>
                  <c:pt idx="18">
                    <c:v>23.658</c:v>
                  </c:pt>
                  <c:pt idx="19">
                    <c:v>15.570</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5A576565-53DD-422D-9656-326BA04028BE}" type="CELLRANGE">
                      <a:rPr lang="en-US" baseline="0"/>
                      <a:pPr/>
                      <a:t>[CELLRANGE]</a:t>
                    </a:fld>
                    <a:r>
                      <a:rPr lang="en-US" baseline="0"/>
                      <a:t>
</a:t>
                    </a:r>
                    <a:fld id="{55D02D43-B52F-415A-87A2-C0BEB0382F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F596266A-F68F-4B6A-8357-622C98C20C92}" type="CELLRANGE">
                      <a:rPr lang="en-US" baseline="0"/>
                      <a:pPr/>
                      <a:t>[CELLRANGE]</a:t>
                    </a:fld>
                    <a:r>
                      <a:rPr lang="en-US" baseline="0"/>
                      <a:t>
</a:t>
                    </a:r>
                    <a:fld id="{BF80DB95-B117-4A08-8FF5-D1BF31DBC0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899805FA-887D-4D2B-BC88-A8ABACA30AD5}" type="CELLRANGE">
                      <a:rPr lang="en-US" baseline="0"/>
                      <a:pPr/>
                      <a:t>[CELLRANGE]</a:t>
                    </a:fld>
                    <a:r>
                      <a:rPr lang="en-US" baseline="0"/>
                      <a:t>
</a:t>
                    </a:r>
                    <a:fld id="{75CE4693-94BE-45AC-B83C-EE9F6E5D7F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7B4DD75A-B357-468C-8526-DABF00EA46EA}" type="CELLRANGE">
                      <a:rPr lang="en-US" baseline="0"/>
                      <a:pPr/>
                      <a:t>[CELLRANGE]</a:t>
                    </a:fld>
                    <a:r>
                      <a:rPr lang="en-US" baseline="0"/>
                      <a:t>
</a:t>
                    </a:r>
                    <a:fld id="{9CBD54B6-8C7F-4844-9A7E-70F4AF49770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BBA1B94B-DC53-42AC-B44D-E215C94453E8}" type="CELLRANGE">
                      <a:rPr lang="en-US" baseline="0"/>
                      <a:pPr/>
                      <a:t>[CELLRANGE]</a:t>
                    </a:fld>
                    <a:r>
                      <a:rPr lang="en-US" baseline="0"/>
                      <a:t>
</a:t>
                    </a:r>
                    <a:fld id="{293ECAA6-8145-43DE-9E65-820E3B31BB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13FED536-4DCA-4469-858D-D05888EBD11A}" type="CELLRANGE">
                      <a:rPr lang="en-US" baseline="0"/>
                      <a:pPr/>
                      <a:t>[CELLRANGE]</a:t>
                    </a:fld>
                    <a:r>
                      <a:rPr lang="en-US" baseline="0"/>
                      <a:t>
</a:t>
                    </a:r>
                    <a:fld id="{18B0172A-6B85-4A15-AA6E-F9CC82B03E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6AE46627-A41F-4B30-B0EA-BD1299545D25}" type="CELLRANGE">
                      <a:rPr lang="en-US" baseline="0"/>
                      <a:pPr/>
                      <a:t>[CELLRANGE]</a:t>
                    </a:fld>
                    <a:r>
                      <a:rPr lang="en-US" baseline="0"/>
                      <a:t>
</a:t>
                    </a:r>
                    <a:fld id="{2897982C-FF66-4D5D-9DF6-D80617F10B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15E707FB-0E63-4F7B-9CF7-50558E970504}" type="CELLRANGE">
                      <a:rPr lang="en-US" baseline="0"/>
                      <a:pPr/>
                      <a:t>[CELLRANGE]</a:t>
                    </a:fld>
                    <a:r>
                      <a:rPr lang="en-US" baseline="0"/>
                      <a:t>
</a:t>
                    </a:r>
                    <a:fld id="{F13E0440-C2C1-488D-9921-04D79E779B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045236BE-31B3-44C4-8808-7BE6F223BC7D}" type="CELLRANGE">
                      <a:rPr lang="en-US" baseline="0"/>
                      <a:pPr/>
                      <a:t>[CELLRANGE]</a:t>
                    </a:fld>
                    <a:r>
                      <a:rPr lang="en-US" baseline="0"/>
                      <a:t>
</a:t>
                    </a:r>
                    <a:fld id="{F0D472E3-79DA-4119-9749-83F1464CCDA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BBF02707-2FA0-4829-B982-69FDCD1A3AFC}" type="CELLRANGE">
                      <a:rPr lang="en-US" baseline="0"/>
                      <a:pPr/>
                      <a:t>[CELLRANGE]</a:t>
                    </a:fld>
                    <a:r>
                      <a:rPr lang="en-US" baseline="0"/>
                      <a:t>
</a:t>
                    </a:r>
                    <a:fld id="{56A43808-F600-4E2F-83A2-B97E65C494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tx1"/>
                        </a:solidFill>
                        <a:latin typeface="+mn-lt"/>
                        <a:ea typeface="+mn-ea"/>
                        <a:cs typeface="+mn-cs"/>
                      </a:defRPr>
                    </a:pPr>
                    <a:fld id="{C3690D6C-9EB2-4090-9264-5046A49F97A5}" type="CELLRANGE">
                      <a:rPr lang="en-US" sz="800" baseline="0">
                        <a:solidFill>
                          <a:schemeClr val="tx1"/>
                        </a:solidFill>
                      </a:rPr>
                      <a:pPr>
                        <a:defRPr sz="800" b="1">
                          <a:solidFill>
                            <a:schemeClr val="tx1"/>
                          </a:solidFill>
                        </a:defRPr>
                      </a:pPr>
                      <a:t>[CELLRANGE]</a:t>
                    </a:fld>
                    <a:r>
                      <a:rPr lang="en-US" sz="800" baseline="0">
                        <a:solidFill>
                          <a:schemeClr val="tx1"/>
                        </a:solidFill>
                      </a:rPr>
                      <a:t>
</a:t>
                    </a:r>
                    <a:fld id="{D6D0D967-08E6-4F20-91B9-3828115BF3B0}" type="VALUE">
                      <a:rPr lang="en-US" sz="800" baseline="0">
                        <a:solidFill>
                          <a:schemeClr val="tx1"/>
                        </a:solidFill>
                      </a:rPr>
                      <a:pPr>
                        <a:defRPr sz="800" b="1">
                          <a:solidFill>
                            <a:schemeClr val="tx1"/>
                          </a:solidFill>
                        </a:defRPr>
                      </a:pPr>
                      <a:t>[VALOR]</a:t>
                    </a:fld>
                    <a:endParaRPr lang="en-US" sz="800"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66D6B239-1FF0-4320-813D-EF183CB8A638}" type="CELLRANGE">
                      <a:rPr lang="en-US" sz="800" baseline="0">
                        <a:solidFill>
                          <a:schemeClr val="bg1"/>
                        </a:solidFill>
                      </a:rPr>
                      <a:pPr>
                        <a:defRPr sz="800" b="1">
                          <a:solidFill>
                            <a:schemeClr val="bg1"/>
                          </a:solidFill>
                        </a:defRPr>
                      </a:pPr>
                      <a:t>[CELLRANGE]</a:t>
                    </a:fld>
                    <a:r>
                      <a:rPr lang="en-US" sz="800" baseline="0">
                        <a:solidFill>
                          <a:schemeClr val="bg1"/>
                        </a:solidFill>
                      </a:rPr>
                      <a:t>
</a:t>
                    </a:r>
                    <a:fld id="{AD0340D1-8A95-4278-B384-0629D34FAE59}" type="VALUE">
                      <a:rPr lang="en-US" sz="800" baseline="0">
                        <a:solidFill>
                          <a:schemeClr val="bg1"/>
                        </a:solidFill>
                      </a:rPr>
                      <a:pPr>
                        <a:defRPr sz="800" b="1">
                          <a:solidFill>
                            <a:schemeClr val="bg1"/>
                          </a:solidFill>
                        </a:defRPr>
                      </a:pPr>
                      <a:t>[VALOR]</a:t>
                    </a:fld>
                    <a:endParaRPr lang="en-US" sz="8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883E6FF3-7C05-4BCB-BE41-4C2A268B1A3C}" type="CELLRANGE">
                      <a:rPr lang="en-US" baseline="0"/>
                      <a:pPr/>
                      <a:t>[CELLRANGE]</a:t>
                    </a:fld>
                    <a:r>
                      <a:rPr lang="en-US" baseline="0"/>
                      <a:t>
</a:t>
                    </a:r>
                    <a:fld id="{1FD64D21-CFEC-43D8-9495-A71F539FF4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D996CB08-6D54-436C-9634-3617DC247B35}" type="CELLRANGE">
                      <a:rPr lang="en-US" baseline="0"/>
                      <a:pPr/>
                      <a:t>[CELLRANGE]</a:t>
                    </a:fld>
                    <a:r>
                      <a:rPr lang="en-US" baseline="0"/>
                      <a:t>
</a:t>
                    </a:r>
                    <a:fld id="{835CB1C8-483F-4F93-B412-141556D2A4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9612BCED-E978-4C56-AE76-7B6487C5261C}" type="CELLRANGE">
                      <a:rPr lang="en-US" baseline="0"/>
                      <a:pPr/>
                      <a:t>[CELLRANGE]</a:t>
                    </a:fld>
                    <a:r>
                      <a:rPr lang="en-US" baseline="0"/>
                      <a:t>
</a:t>
                    </a:r>
                    <a:fld id="{B279C0F4-1A0C-430F-AF30-A8FF5ED201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9C46B751-C05C-477A-B815-1D4C4A4FD877}" type="CELLRANGE">
                      <a:rPr lang="en-US" baseline="0"/>
                      <a:pPr/>
                      <a:t>[CELLRANGE]</a:t>
                    </a:fld>
                    <a:r>
                      <a:rPr lang="en-US" baseline="0"/>
                      <a:t>
</a:t>
                    </a:r>
                    <a:fld id="{AEE96628-DBCE-4657-AC91-F27ED020C7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F680D56C-A316-4E5B-822F-0A8C340DCE4A}" type="CELLRANGE">
                      <a:rPr lang="en-US" baseline="0"/>
                      <a:pPr/>
                      <a:t>[CELLRANGE]</a:t>
                    </a:fld>
                    <a:r>
                      <a:rPr lang="en-US" baseline="0"/>
                      <a:t>
</a:t>
                    </a:r>
                    <a:fld id="{DECA3DAA-6E93-4BE9-BDEA-0C9BC298FF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E5E7689C-F9AB-40A4-B79C-DC5B3D57571E}" type="CELLRANGE">
                      <a:rPr lang="en-US" baseline="0"/>
                      <a:pPr/>
                      <a:t>[CELLRANGE]</a:t>
                    </a:fld>
                    <a:r>
                      <a:rPr lang="en-US" baseline="0"/>
                      <a:t>
</a:t>
                    </a:r>
                    <a:fld id="{97F61523-F110-49B5-99DF-18FAF390EE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ACDA1AE3-1C34-4108-BF3B-FF47ED297BDF}" type="CELLRANGE">
                      <a:rPr lang="en-US" baseline="0"/>
                      <a:pPr/>
                      <a:t>[CELLRANGE]</a:t>
                    </a:fld>
                    <a:r>
                      <a:rPr lang="en-US" baseline="0"/>
                      <a:t>
</a:t>
                    </a:r>
                    <a:fld id="{537E71E4-4180-48D9-AB1D-D39BC6CB58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5198DEB6-9FAB-4E3D-B85F-BC9CB6A037D7}" type="CELLRANGE">
                      <a:rPr lang="en-US" baseline="0"/>
                      <a:pPr/>
                      <a:t>[CELLRANGE]</a:t>
                    </a:fld>
                    <a:r>
                      <a:rPr lang="en-US" baseline="0"/>
                      <a:t>
</a:t>
                    </a:r>
                    <a:fld id="{D613D236-1433-4CE3-A064-C26F9A4203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Navarra, Comunidad Foral de</c:v>
                </c:pt>
                <c:pt idx="4">
                  <c:v>Asturias, Principado de</c:v>
                </c:pt>
                <c:pt idx="5">
                  <c:v>Cantabria</c:v>
                </c:pt>
                <c:pt idx="6">
                  <c:v>Castilla - La Mancha</c:v>
                </c:pt>
                <c:pt idx="7">
                  <c:v>Ceuta</c:v>
                </c:pt>
                <c:pt idx="8">
                  <c:v>Andalucía</c:v>
                </c:pt>
                <c:pt idx="9">
                  <c:v>Comunitat Valenciana</c:v>
                </c:pt>
                <c:pt idx="10">
                  <c:v>Madrid, Comunidad de</c:v>
                </c:pt>
                <c:pt idx="11">
                  <c:v>Media Nacional</c:v>
                </c:pt>
                <c:pt idx="12">
                  <c:v>Rioja, La</c:v>
                </c:pt>
                <c:pt idx="13">
                  <c:v>Balears, Illes</c:v>
                </c:pt>
                <c:pt idx="14">
                  <c:v>Extremadura</c:v>
                </c:pt>
                <c:pt idx="15">
                  <c:v>Murcia, Región de</c:v>
                </c:pt>
                <c:pt idx="16">
                  <c:v>Melilla</c:v>
                </c:pt>
                <c:pt idx="17">
                  <c:v>Cataluña</c:v>
                </c:pt>
                <c:pt idx="18">
                  <c:v>País Vasco</c:v>
                </c:pt>
                <c:pt idx="19">
                  <c:v>Canarias</c:v>
                </c:pt>
              </c:strCache>
            </c:strRef>
          </c:cat>
          <c:val>
            <c:numRef>
              <c:f>'11ListaEsperaGII'!$P$13:$P$32</c:f>
              <c:numCache>
                <c:formatCode>0.00%</c:formatCode>
                <c:ptCount val="20"/>
                <c:pt idx="0">
                  <c:v>1.5238003095975233E-3</c:v>
                </c:pt>
                <c:pt idx="1">
                  <c:v>1.6997167138810198E-3</c:v>
                </c:pt>
                <c:pt idx="2">
                  <c:v>9.2288148258855181E-3</c:v>
                </c:pt>
                <c:pt idx="3">
                  <c:v>1.2341772151898734E-2</c:v>
                </c:pt>
                <c:pt idx="4">
                  <c:v>1.7992510731573659E-2</c:v>
                </c:pt>
                <c:pt idx="5">
                  <c:v>3.7230730917693938E-2</c:v>
                </c:pt>
                <c:pt idx="6">
                  <c:v>4.4579883471327811E-2</c:v>
                </c:pt>
                <c:pt idx="7">
                  <c:v>4.5302013422818789E-2</c:v>
                </c:pt>
                <c:pt idx="8">
                  <c:v>4.6903440944767227E-2</c:v>
                </c:pt>
                <c:pt idx="9">
                  <c:v>5.4338450922891149E-2</c:v>
                </c:pt>
                <c:pt idx="10">
                  <c:v>5.7764621169693574E-2</c:v>
                </c:pt>
                <c:pt idx="11">
                  <c:v>6.2297073912843039E-2</c:v>
                </c:pt>
                <c:pt idx="12">
                  <c:v>7.4994301344882608E-2</c:v>
                </c:pt>
                <c:pt idx="13">
                  <c:v>8.56170361319602E-2</c:v>
                </c:pt>
                <c:pt idx="14">
                  <c:v>9.6809600468315521E-2</c:v>
                </c:pt>
                <c:pt idx="15">
                  <c:v>9.9495501118219171E-2</c:v>
                </c:pt>
                <c:pt idx="16">
                  <c:v>9.9767981438515077E-2</c:v>
                </c:pt>
                <c:pt idx="17">
                  <c:v>0.10980057036676372</c:v>
                </c:pt>
                <c:pt idx="18">
                  <c:v>0.12358301844854412</c:v>
                </c:pt>
                <c:pt idx="19">
                  <c:v>0.13734832954734336</c:v>
                </c:pt>
              </c:numCache>
            </c:numRef>
          </c:val>
          <c:extLst>
            <c:ext xmlns:c15="http://schemas.microsoft.com/office/drawing/2012/chart" uri="{02D57815-91ED-43cb-92C2-25804820EDAC}">
              <c15:datalabelsRange>
                <c15:f>'11ListaEsperaGII'!$N$13:$N$32</c15:f>
                <c15:dlblRangeCache>
                  <c:ptCount val="20"/>
                  <c:pt idx="0">
                    <c:v>63</c:v>
                  </c:pt>
                  <c:pt idx="1">
                    <c:v>27</c:v>
                  </c:pt>
                  <c:pt idx="2">
                    <c:v>247</c:v>
                  </c:pt>
                  <c:pt idx="3">
                    <c:v>78</c:v>
                  </c:pt>
                  <c:pt idx="4">
                    <c:v>197</c:v>
                  </c:pt>
                  <c:pt idx="5">
                    <c:v>299</c:v>
                  </c:pt>
                  <c:pt idx="6">
                    <c:v>1.163</c:v>
                  </c:pt>
                  <c:pt idx="7">
                    <c:v>27</c:v>
                  </c:pt>
                  <c:pt idx="8">
                    <c:v>6.442</c:v>
                  </c:pt>
                  <c:pt idx="9">
                    <c:v>3.465</c:v>
                  </c:pt>
                  <c:pt idx="10">
                    <c:v>4.332</c:v>
                  </c:pt>
                  <c:pt idx="11">
                    <c:v>37.837</c:v>
                  </c:pt>
                  <c:pt idx="12">
                    <c:v>329</c:v>
                  </c:pt>
                  <c:pt idx="13">
                    <c:v>981</c:v>
                  </c:pt>
                  <c:pt idx="14">
                    <c:v>1.323</c:v>
                  </c:pt>
                  <c:pt idx="15">
                    <c:v>1.913</c:v>
                  </c:pt>
                  <c:pt idx="16">
                    <c:v>86</c:v>
                  </c:pt>
                  <c:pt idx="17">
                    <c:v>11.050</c:v>
                  </c:pt>
                  <c:pt idx="18">
                    <c:v>3.336</c:v>
                  </c:pt>
                  <c:pt idx="19">
                    <c:v>2.479</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Castilla y León</c:v>
                </c:pt>
                <c:pt idx="1">
                  <c:v>Aragón</c:v>
                </c:pt>
                <c:pt idx="2">
                  <c:v>Galicia</c:v>
                </c:pt>
                <c:pt idx="3">
                  <c:v>Navarra, Comunidad Foral de</c:v>
                </c:pt>
                <c:pt idx="4">
                  <c:v>Asturias, Principado de</c:v>
                </c:pt>
                <c:pt idx="5">
                  <c:v>Cantabria</c:v>
                </c:pt>
                <c:pt idx="6">
                  <c:v>Castilla - La Mancha</c:v>
                </c:pt>
                <c:pt idx="7">
                  <c:v>Ceuta</c:v>
                </c:pt>
                <c:pt idx="8">
                  <c:v>Andalucía</c:v>
                </c:pt>
                <c:pt idx="9">
                  <c:v>Comunitat Valenciana</c:v>
                </c:pt>
                <c:pt idx="10">
                  <c:v>Madrid, Comunidad de</c:v>
                </c:pt>
                <c:pt idx="11">
                  <c:v>Media Nacional</c:v>
                </c:pt>
                <c:pt idx="12">
                  <c:v>Rioja, La</c:v>
                </c:pt>
                <c:pt idx="13">
                  <c:v>Balears, Illes</c:v>
                </c:pt>
                <c:pt idx="14">
                  <c:v>Extremadura</c:v>
                </c:pt>
                <c:pt idx="15">
                  <c:v>Murcia, Región de</c:v>
                </c:pt>
                <c:pt idx="16">
                  <c:v>Melilla</c:v>
                </c:pt>
                <c:pt idx="17">
                  <c:v>Cataluña</c:v>
                </c:pt>
                <c:pt idx="18">
                  <c:v>País Vasco</c:v>
                </c:pt>
                <c:pt idx="19">
                  <c:v>Canarias</c:v>
                </c:pt>
              </c:strCache>
            </c:strRef>
          </c:cat>
          <c:val>
            <c:numRef>
              <c:f>'11ListaEsperaGII'!$Q$13:$Q$32</c:f>
              <c:numCache>
                <c:formatCode>0.00%</c:formatCode>
                <c:ptCount val="20"/>
                <c:pt idx="0">
                  <c:v>0.937702926087157</c:v>
                </c:pt>
                <c:pt idx="1">
                  <c:v>0.937702926087157</c:v>
                </c:pt>
                <c:pt idx="2">
                  <c:v>0.937702926087157</c:v>
                </c:pt>
                <c:pt idx="3">
                  <c:v>0.937702926087157</c:v>
                </c:pt>
                <c:pt idx="4">
                  <c:v>0.937702926087157</c:v>
                </c:pt>
                <c:pt idx="5">
                  <c:v>0.937702926087157</c:v>
                </c:pt>
                <c:pt idx="6">
                  <c:v>0.937702926087157</c:v>
                </c:pt>
                <c:pt idx="7">
                  <c:v>0.937702926087157</c:v>
                </c:pt>
                <c:pt idx="8">
                  <c:v>0.937702926087157</c:v>
                </c:pt>
                <c:pt idx="9">
                  <c:v>0.937702926087157</c:v>
                </c:pt>
                <c:pt idx="10">
                  <c:v>0.937702926087157</c:v>
                </c:pt>
                <c:pt idx="11">
                  <c:v>0.937702926087157</c:v>
                </c:pt>
                <c:pt idx="12">
                  <c:v>0.937702926087157</c:v>
                </c:pt>
                <c:pt idx="13">
                  <c:v>0.937702926087157</c:v>
                </c:pt>
                <c:pt idx="14">
                  <c:v>0.937702926087157</c:v>
                </c:pt>
                <c:pt idx="15">
                  <c:v>0.937702926087157</c:v>
                </c:pt>
                <c:pt idx="16">
                  <c:v>0.937702926087157</c:v>
                </c:pt>
                <c:pt idx="17">
                  <c:v>0.937702926087157</c:v>
                </c:pt>
                <c:pt idx="18">
                  <c:v>0.937702926087157</c:v>
                </c:pt>
                <c:pt idx="19">
                  <c:v>0.937702926087157</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E6BD-407D-8DB5-88274B443806}"/>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chemeClr val="accent1"/>
              </a:solidFill>
              <a:ln>
                <a:noFill/>
              </a:ln>
              <a:effectLst/>
            </c:spPr>
            <c:extLst>
              <c:ext xmlns:c16="http://schemas.microsoft.com/office/drawing/2014/chart" uri="{C3380CC4-5D6E-409C-BE32-E72D297353CC}">
                <c16:uniqueId val="{00000001-E6BD-407D-8DB5-88274B443806}"/>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F49794AA-4CEA-4EF5-A6DE-22A6F4EFE64C}" type="CELLRANGE">
                      <a:rPr lang="en-US" baseline="0"/>
                      <a:pPr/>
                      <a:t>[CELLRANGE]</a:t>
                    </a:fld>
                    <a:r>
                      <a:rPr lang="en-US" baseline="0"/>
                      <a:t>
</a:t>
                    </a:r>
                    <a:fld id="{C128C2B6-2271-45E4-9534-7C6CF2F160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54CB5B19-8308-4E94-A447-90DEC3EC66DF}" type="CELLRANGE">
                      <a:rPr lang="en-US" baseline="0"/>
                      <a:pPr/>
                      <a:t>[CELLRANGE]</a:t>
                    </a:fld>
                    <a:r>
                      <a:rPr lang="en-US" baseline="0"/>
                      <a:t>
</a:t>
                    </a:r>
                    <a:fld id="{EDC4EF3E-DB7B-443B-A54A-4933724BC8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2CC152BE-DDEA-40F8-8C30-A6D12BF440A3}" type="CELLRANGE">
                      <a:rPr lang="en-US" baseline="0"/>
                      <a:pPr/>
                      <a:t>[CELLRANGE]</a:t>
                    </a:fld>
                    <a:r>
                      <a:rPr lang="en-US" baseline="0"/>
                      <a:t>
</a:t>
                    </a:r>
                    <a:fld id="{FE055784-3855-472D-B85F-84D0C93A72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F271CF67-3D72-4B2C-A9C1-39C73882C5A0}" type="CELLRANGE">
                      <a:rPr lang="en-US" baseline="0"/>
                      <a:pPr/>
                      <a:t>[CELLRANGE]</a:t>
                    </a:fld>
                    <a:r>
                      <a:rPr lang="en-US" baseline="0"/>
                      <a:t>
</a:t>
                    </a:r>
                    <a:fld id="{3F3F4314-EB6E-4532-8DEC-F5CD68F00E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16CD3954-98FB-4177-BC9E-24D568B5AFD1}" type="CELLRANGE">
                      <a:rPr lang="en-US" baseline="0"/>
                      <a:pPr/>
                      <a:t>[CELLRANGE]</a:t>
                    </a:fld>
                    <a:r>
                      <a:rPr lang="en-US" baseline="0"/>
                      <a:t>
</a:t>
                    </a:r>
                    <a:fld id="{FCE2FAC9-C21B-4759-ADB9-449FF81CE4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DC6381EF-F63E-4667-93A0-4846E8869CA3}" type="CELLRANGE">
                      <a:rPr lang="en-US" baseline="0"/>
                      <a:pPr/>
                      <a:t>[CELLRANGE]</a:t>
                    </a:fld>
                    <a:r>
                      <a:rPr lang="en-US" baseline="0"/>
                      <a:t>
</a:t>
                    </a:r>
                    <a:fld id="{B354F2ED-53ED-46BB-A137-F7982BA78A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2908BDA3-2234-4D80-8311-58CE70379928}" type="CELLRANGE">
                      <a:rPr lang="en-US" baseline="0"/>
                      <a:pPr/>
                      <a:t>[CELLRANGE]</a:t>
                    </a:fld>
                    <a:r>
                      <a:rPr lang="en-US" baseline="0"/>
                      <a:t>
</a:t>
                    </a:r>
                    <a:fld id="{075D4F64-6DC7-4072-AE23-AB666F8338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EBB9B17D-6D9C-468D-B0CD-0DC08DF2953B}" type="CELLRANGE">
                      <a:rPr lang="en-US" baseline="0"/>
                      <a:pPr/>
                      <a:t>[CELLRANGE]</a:t>
                    </a:fld>
                    <a:r>
                      <a:rPr lang="en-US" baseline="0"/>
                      <a:t>
</a:t>
                    </a:r>
                    <a:fld id="{AF2134C1-A73E-42BB-9A6B-A9C493EFE8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F790C7BD-4A71-4DD8-89D8-F194172A1E0D}" type="CELLRANGE">
                      <a:rPr lang="en-US" baseline="0"/>
                      <a:pPr/>
                      <a:t>[CELLRANGE]</a:t>
                    </a:fld>
                    <a:r>
                      <a:rPr lang="en-US" baseline="0"/>
                      <a:t>
</a:t>
                    </a:r>
                    <a:fld id="{0661C7C6-61F8-4E75-B40B-B40A48C2E5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5EA00899-535A-4DD3-B4D1-82684C01111F}" type="CELLRANGE">
                      <a:rPr lang="en-US" baseline="0"/>
                      <a:pPr/>
                      <a:t>[CELLRANGE]</a:t>
                    </a:fld>
                    <a:r>
                      <a:rPr lang="en-US" baseline="0"/>
                      <a:t>
</a:t>
                    </a:r>
                    <a:fld id="{57C148EF-9BF3-4342-94EB-25E937AD01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1F656595-D90C-4AD7-B5A0-9E68D20EC48F}" type="CELLRANGE">
                      <a:rPr lang="en-US" baseline="0">
                        <a:solidFill>
                          <a:schemeClr val="bg1"/>
                        </a:solidFill>
                      </a:rPr>
                      <a:pPr>
                        <a:defRPr b="1">
                          <a:solidFill>
                            <a:schemeClr val="bg1"/>
                          </a:solidFill>
                        </a:defRPr>
                      </a:pPr>
                      <a:t>[CELLRANGE]</a:t>
                    </a:fld>
                    <a:r>
                      <a:rPr lang="en-US" baseline="0">
                        <a:solidFill>
                          <a:schemeClr val="bg1"/>
                        </a:solidFill>
                      </a:rPr>
                      <a:t>
</a:t>
                    </a:r>
                    <a:fld id="{7B429997-74B6-4DAC-A164-49F7965FBF8F}"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DDB37955-2A34-4C7B-AA6C-CE5D6BC39501}" type="CELLRANGE">
                      <a:rPr lang="en-US" baseline="0">
                        <a:solidFill>
                          <a:sysClr val="windowText" lastClr="000000"/>
                        </a:solidFill>
                      </a:rPr>
                      <a:pPr/>
                      <a:t>[CELLRANGE]</a:t>
                    </a:fld>
                    <a:r>
                      <a:rPr lang="en-US" baseline="0">
                        <a:solidFill>
                          <a:sysClr val="windowText" lastClr="000000"/>
                        </a:solidFill>
                      </a:rPr>
                      <a:t>
</a:t>
                    </a:r>
                    <a:fld id="{0E4C0C5E-E03F-467C-A257-588ADDB0DD1B}"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6E1304A9-7F3B-460C-A7B5-636996C2BCC6}" type="CELLRANGE">
                      <a:rPr lang="en-US" baseline="0">
                        <a:solidFill>
                          <a:schemeClr val="tx1"/>
                        </a:solidFill>
                      </a:rPr>
                      <a:pPr>
                        <a:defRPr b="1">
                          <a:solidFill>
                            <a:schemeClr val="tx1"/>
                          </a:solidFill>
                        </a:defRPr>
                      </a:pPr>
                      <a:t>[CELLRANGE]</a:t>
                    </a:fld>
                    <a:r>
                      <a:rPr lang="en-US" baseline="0">
                        <a:solidFill>
                          <a:schemeClr val="tx1"/>
                        </a:solidFill>
                      </a:rPr>
                      <a:t>
</a:t>
                    </a:r>
                    <a:fld id="{6A9B730C-8BEF-4D68-8B03-9400A208B651}"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E5EB3819-B01D-45EF-A08F-BD1CF455E9A7}" type="CELLRANGE">
                      <a:rPr lang="en-US" baseline="0"/>
                      <a:pPr/>
                      <a:t>[CELLRANGE]</a:t>
                    </a:fld>
                    <a:r>
                      <a:rPr lang="en-US" baseline="0"/>
                      <a:t>
</a:t>
                    </a:r>
                    <a:fld id="{D9CC27E8-72E9-4869-AB00-8D30AF3423B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067EDD1C-9A57-4976-9FC6-F9D32067A859}" type="CELLRANGE">
                      <a:rPr lang="en-US" baseline="0"/>
                      <a:pPr/>
                      <a:t>[CELLRANGE]</a:t>
                    </a:fld>
                    <a:r>
                      <a:rPr lang="en-US" baseline="0"/>
                      <a:t>
</a:t>
                    </a:r>
                    <a:fld id="{FD5FC401-FAA6-4600-BF05-788C611C2E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8BAA75AA-5700-449A-BC9A-3C655FEB7E56}" type="CELLRANGE">
                      <a:rPr lang="en-US" baseline="0"/>
                      <a:pPr/>
                      <a:t>[CELLRANGE]</a:t>
                    </a:fld>
                    <a:r>
                      <a:rPr lang="en-US" baseline="0"/>
                      <a:t>
</a:t>
                    </a:r>
                    <a:fld id="{23A1E2AB-85DB-4F5B-871F-C7E89A1FE6E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E63F58C4-6023-48AF-B646-49F32B01440C}" type="CELLRANGE">
                      <a:rPr lang="en-US" baseline="0"/>
                      <a:pPr/>
                      <a:t>[CELLRANGE]</a:t>
                    </a:fld>
                    <a:r>
                      <a:rPr lang="en-US" baseline="0"/>
                      <a:t>
</a:t>
                    </a:r>
                    <a:fld id="{7B8217C3-B147-41CE-A749-88932ED131A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AF72BD2A-887D-4618-B65D-4E20AB9A13BA}" type="CELLRANGE">
                      <a:rPr lang="en-US" baseline="0"/>
                      <a:pPr/>
                      <a:t>[CELLRANGE]</a:t>
                    </a:fld>
                    <a:r>
                      <a:rPr lang="en-US" baseline="0"/>
                      <a:t>
</a:t>
                    </a:r>
                    <a:fld id="{4E01FC54-8C05-4FC1-BB06-B8F76DF349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50288560-5263-478C-A5AA-5EB714C792D9}" type="CELLRANGE">
                      <a:rPr lang="en-US" baseline="0"/>
                      <a:pPr/>
                      <a:t>[CELLRANGE]</a:t>
                    </a:fld>
                    <a:r>
                      <a:rPr lang="en-US" baseline="0"/>
                      <a:t>
</a:t>
                    </a:r>
                    <a:fld id="{0D79840D-9F03-45EF-83E3-404D46C5139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29CAEB2B-BCD2-4AAE-B57A-2CB4BF681937}" type="CELLRANGE">
                      <a:rPr lang="en-US" baseline="0"/>
                      <a:pPr/>
                      <a:t>[CELLRANGE]</a:t>
                    </a:fld>
                    <a:r>
                      <a:rPr lang="en-US" baseline="0"/>
                      <a:t>
</a:t>
                    </a:r>
                    <a:fld id="{9BC23916-B8CB-495A-80DA-187B0585708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Navarra, Comunidad Foral de</c:v>
                </c:pt>
                <c:pt idx="4">
                  <c:v>Ceuta</c:v>
                </c:pt>
                <c:pt idx="5">
                  <c:v>Galicia</c:v>
                </c:pt>
                <c:pt idx="6">
                  <c:v>Castilla - La Mancha</c:v>
                </c:pt>
                <c:pt idx="7">
                  <c:v>Comunitat Valenciana</c:v>
                </c:pt>
                <c:pt idx="8">
                  <c:v>Cantabria</c:v>
                </c:pt>
                <c:pt idx="9">
                  <c:v>Madrid, Comunidad de</c:v>
                </c:pt>
                <c:pt idx="10">
                  <c:v>Media Nacional</c:v>
                </c:pt>
                <c:pt idx="11">
                  <c:v>Andalucía</c:v>
                </c:pt>
                <c:pt idx="12">
                  <c:v>Balears, Illes</c:v>
                </c:pt>
                <c:pt idx="13">
                  <c:v>Extremadura</c:v>
                </c:pt>
                <c:pt idx="14">
                  <c:v>Melilla</c:v>
                </c:pt>
                <c:pt idx="15">
                  <c:v>Canarias</c:v>
                </c:pt>
                <c:pt idx="16">
                  <c:v>Murcia, Región de</c:v>
                </c:pt>
                <c:pt idx="17">
                  <c:v>Rioja, La</c:v>
                </c:pt>
                <c:pt idx="18">
                  <c:v>Cataluña</c:v>
                </c:pt>
                <c:pt idx="19">
                  <c:v>País Vasco</c:v>
                </c:pt>
              </c:strCache>
            </c:strRef>
          </c:cat>
          <c:val>
            <c:numRef>
              <c:f>'11ListaEsperaGI'!$O$13:$O$32</c:f>
              <c:numCache>
                <c:formatCode>0.00%</c:formatCode>
                <c:ptCount val="20"/>
                <c:pt idx="0">
                  <c:v>0.99875849717100174</c:v>
                </c:pt>
                <c:pt idx="1">
                  <c:v>0.99701956718932228</c:v>
                </c:pt>
                <c:pt idx="2">
                  <c:v>0.97208868479586708</c:v>
                </c:pt>
                <c:pt idx="3">
                  <c:v>0.96064914548326874</c:v>
                </c:pt>
                <c:pt idx="4">
                  <c:v>0.95987654320987659</c:v>
                </c:pt>
                <c:pt idx="5">
                  <c:v>0.95744005081784977</c:v>
                </c:pt>
                <c:pt idx="6">
                  <c:v>0.93905100910037276</c:v>
                </c:pt>
                <c:pt idx="7">
                  <c:v>0.93040280509706663</c:v>
                </c:pt>
                <c:pt idx="8">
                  <c:v>0.92238366746367484</c:v>
                </c:pt>
                <c:pt idx="9">
                  <c:v>0.87832847424684157</c:v>
                </c:pt>
                <c:pt idx="10">
                  <c:v>0.87591605452838806</c:v>
                </c:pt>
                <c:pt idx="11">
                  <c:v>0.86951708140025308</c:v>
                </c:pt>
                <c:pt idx="12">
                  <c:v>0.85936588212410037</c:v>
                </c:pt>
                <c:pt idx="13">
                  <c:v>0.84189389135489323</c:v>
                </c:pt>
                <c:pt idx="14">
                  <c:v>0.83774834437086088</c:v>
                </c:pt>
                <c:pt idx="15">
                  <c:v>0.83477090597663184</c:v>
                </c:pt>
                <c:pt idx="16">
                  <c:v>0.81080752145073942</c:v>
                </c:pt>
                <c:pt idx="17">
                  <c:v>0.79983814405179388</c:v>
                </c:pt>
                <c:pt idx="18">
                  <c:v>0.7875784431975108</c:v>
                </c:pt>
                <c:pt idx="19">
                  <c:v>0.77281235993566932</c:v>
                </c:pt>
              </c:numCache>
            </c:numRef>
          </c:val>
          <c:extLst>
            <c:ext xmlns:c15="http://schemas.microsoft.com/office/drawing/2012/chart" uri="{02D57815-91ED-43cb-92C2-25804820EDAC}">
              <c15:datalabelsRange>
                <c15:f>'11ListaEsperaGI'!$M$13:$M$32</c15:f>
                <c15:dlblRangeCache>
                  <c:ptCount val="20"/>
                  <c:pt idx="0">
                    <c:v>49.073</c:v>
                  </c:pt>
                  <c:pt idx="1">
                    <c:v>15.388</c:v>
                  </c:pt>
                  <c:pt idx="2">
                    <c:v>13.548</c:v>
                  </c:pt>
                  <c:pt idx="3">
                    <c:v>6.689</c:v>
                  </c:pt>
                  <c:pt idx="4">
                    <c:v>622</c:v>
                  </c:pt>
                  <c:pt idx="5">
                    <c:v>24.116</c:v>
                  </c:pt>
                  <c:pt idx="6">
                    <c:v>27.964</c:v>
                  </c:pt>
                  <c:pt idx="7">
                    <c:v>54.396</c:v>
                  </c:pt>
                  <c:pt idx="8">
                    <c:v>5.015</c:v>
                  </c:pt>
                  <c:pt idx="9">
                    <c:v>54.228</c:v>
                  </c:pt>
                  <c:pt idx="10">
                    <c:v>508.570</c:v>
                  </c:pt>
                  <c:pt idx="11">
                    <c:v>82.465</c:v>
                  </c:pt>
                  <c:pt idx="12">
                    <c:v>13.254</c:v>
                  </c:pt>
                  <c:pt idx="13">
                    <c:v>11.949</c:v>
                  </c:pt>
                  <c:pt idx="14">
                    <c:v>506</c:v>
                  </c:pt>
                  <c:pt idx="15">
                    <c:v>13.646</c:v>
                  </c:pt>
                  <c:pt idx="16">
                    <c:v>13.324</c:v>
                  </c:pt>
                  <c:pt idx="17">
                    <c:v>2.965</c:v>
                  </c:pt>
                  <c:pt idx="18">
                    <c:v>90.110</c:v>
                  </c:pt>
                  <c:pt idx="19">
                    <c:v>29.312</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17-E6BD-407D-8DB5-88274B443806}"/>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5F5D8FDD-FB25-4F5D-B31E-412EA9990130}" type="CELLRANGE">
                      <a:rPr lang="en-US" baseline="0"/>
                      <a:pPr/>
                      <a:t>[CELLRANGE]</a:t>
                    </a:fld>
                    <a:r>
                      <a:rPr lang="en-US" baseline="0"/>
                      <a:t>
</a:t>
                    </a:r>
                    <a:fld id="{134A02BC-4E18-4DA3-A704-1D3E1E5DE3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0C2CB8AE-D843-4058-9465-D8BCB1C56077}" type="CELLRANGE">
                      <a:rPr lang="en-US" baseline="0"/>
                      <a:pPr/>
                      <a:t>[CELLRANGE]</a:t>
                    </a:fld>
                    <a:r>
                      <a:rPr lang="en-US" baseline="0"/>
                      <a:t>
</a:t>
                    </a:r>
                    <a:fld id="{C5B17C8B-7DD2-4558-9352-5601D60CB1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F6F810DC-999C-48C6-A8C3-74708FBF8CD2}" type="CELLRANGE">
                      <a:rPr lang="en-US" baseline="0"/>
                      <a:pPr/>
                      <a:t>[CELLRANGE]</a:t>
                    </a:fld>
                    <a:r>
                      <a:rPr lang="en-US" baseline="0"/>
                      <a:t>
</a:t>
                    </a:r>
                    <a:fld id="{1A22C25A-08EF-498D-AE9A-68CF52A74FC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80794799-D0AB-4F6C-A61A-C74C1A93A922}" type="CELLRANGE">
                      <a:rPr lang="en-US" baseline="0"/>
                      <a:pPr/>
                      <a:t>[CELLRANGE]</a:t>
                    </a:fld>
                    <a:r>
                      <a:rPr lang="en-US" baseline="0"/>
                      <a:t>
</a:t>
                    </a:r>
                    <a:fld id="{649FC056-262C-4B95-AA7C-EA0C0D08BD9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294AE6A7-A16D-42FA-8327-6819B886E619}" type="CELLRANGE">
                      <a:rPr lang="en-US" baseline="0"/>
                      <a:pPr/>
                      <a:t>[CELLRANGE]</a:t>
                    </a:fld>
                    <a:r>
                      <a:rPr lang="en-US" baseline="0"/>
                      <a:t>
</a:t>
                    </a:r>
                    <a:fld id="{035DDBFC-2833-4F0C-BF6F-80BC98032D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9BE0BFB1-7C02-42D4-AD9B-27E422BA920A}" type="CELLRANGE">
                      <a:rPr lang="en-US" baseline="0"/>
                      <a:pPr/>
                      <a:t>[CELLRANGE]</a:t>
                    </a:fld>
                    <a:r>
                      <a:rPr lang="en-US" baseline="0"/>
                      <a:t>
</a:t>
                    </a:r>
                    <a:fld id="{6BDD6D70-B517-4466-BC7E-831432142E2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73ECA6B9-191E-4F97-A7F6-25C973275B26}" type="CELLRANGE">
                      <a:rPr lang="en-US" baseline="0"/>
                      <a:pPr/>
                      <a:t>[CELLRANGE]</a:t>
                    </a:fld>
                    <a:r>
                      <a:rPr lang="en-US" baseline="0"/>
                      <a:t>
</a:t>
                    </a:r>
                    <a:fld id="{1691A8B6-6D3D-4725-B54D-3B114A33A2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054AD923-7584-4ED7-B4B6-E46A8C4624C4}" type="CELLRANGE">
                      <a:rPr lang="en-US" baseline="0"/>
                      <a:pPr/>
                      <a:t>[CELLRANGE]</a:t>
                    </a:fld>
                    <a:r>
                      <a:rPr lang="en-US" baseline="0"/>
                      <a:t>
</a:t>
                    </a:r>
                    <a:fld id="{7CD70918-2590-46F1-8663-542D604A168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613A5986-14C1-416C-A8A5-0BE7C26D60C9}" type="CELLRANGE">
                      <a:rPr lang="en-US" baseline="0"/>
                      <a:pPr/>
                      <a:t>[CELLRANGE]</a:t>
                    </a:fld>
                    <a:r>
                      <a:rPr lang="en-US" baseline="0"/>
                      <a:t>
</a:t>
                    </a:r>
                    <a:fld id="{B9EB3179-FF6F-42B5-8F9D-FACBCD42CA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6F4EF88D-48D9-4774-A2EC-26AC81C5AB30}" type="CELLRANGE">
                      <a:rPr lang="en-US" baseline="0"/>
                      <a:pPr/>
                      <a:t>[CELLRANGE]</a:t>
                    </a:fld>
                    <a:r>
                      <a:rPr lang="en-US" baseline="0"/>
                      <a:t>
</a:t>
                    </a:r>
                    <a:fld id="{242372A2-DB12-4087-B1F3-5E2CBDB589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89E49DF0-CC52-4F83-ADE1-980A5615EC2E}" type="CELLRANGE">
                      <a:rPr lang="en-US" baseline="0">
                        <a:solidFill>
                          <a:schemeClr val="bg1"/>
                        </a:solidFill>
                      </a:rPr>
                      <a:pPr>
                        <a:defRPr b="1">
                          <a:solidFill>
                            <a:schemeClr val="bg1"/>
                          </a:solidFill>
                        </a:defRPr>
                      </a:pPr>
                      <a:t>[CELLRANGE]</a:t>
                    </a:fld>
                    <a:r>
                      <a:rPr lang="en-US" baseline="0">
                        <a:solidFill>
                          <a:schemeClr val="bg1"/>
                        </a:solidFill>
                      </a:rPr>
                      <a:t>
</a:t>
                    </a:r>
                    <a:fld id="{35A81176-5A45-43C3-AA97-9E2010E9EBFD}"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a:lstStyle/>
                  <a:p>
                    <a:fld id="{BE33D561-2B9A-417C-A18F-A2639C9D9C62}" type="CELLRANGE">
                      <a:rPr lang="en-US" baseline="0">
                        <a:solidFill>
                          <a:sysClr val="windowText" lastClr="000000"/>
                        </a:solidFill>
                      </a:rPr>
                      <a:pPr/>
                      <a:t>[CELLRANGE]</a:t>
                    </a:fld>
                    <a:r>
                      <a:rPr lang="en-US" baseline="0">
                        <a:solidFill>
                          <a:sysClr val="windowText" lastClr="000000"/>
                        </a:solidFill>
                      </a:rPr>
                      <a:t>
</a:t>
                    </a:r>
                    <a:fld id="{D1DDF7B3-FD49-4571-815D-173B0E78800F}"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51C75EBF-9EAB-43B2-ACDF-B76679120BDB}" type="CELLRANGE">
                      <a:rPr lang="en-US" baseline="0">
                        <a:solidFill>
                          <a:schemeClr val="tx1"/>
                        </a:solidFill>
                      </a:rPr>
                      <a:pPr>
                        <a:defRPr b="1">
                          <a:solidFill>
                            <a:schemeClr val="tx1"/>
                          </a:solidFill>
                        </a:defRPr>
                      </a:pPr>
                      <a:t>[CELLRANGE]</a:t>
                    </a:fld>
                    <a:r>
                      <a:rPr lang="en-US" baseline="0">
                        <a:solidFill>
                          <a:schemeClr val="tx1"/>
                        </a:solidFill>
                      </a:rPr>
                      <a:t>
</a:t>
                    </a:r>
                    <a:fld id="{931ECC0E-4488-4C82-9D85-0D507732280D}"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A401E78D-8D5C-4C4B-ABB9-B12ED8DE789C}" type="CELLRANGE">
                      <a:rPr lang="en-US" baseline="0"/>
                      <a:pPr/>
                      <a:t>[CELLRANGE]</a:t>
                    </a:fld>
                    <a:r>
                      <a:rPr lang="en-US" baseline="0"/>
                      <a:t>
</a:t>
                    </a:r>
                    <a:fld id="{CC1219D0-5993-4702-A6B5-24CDA34D28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C1444425-0205-465C-900B-F12D411CF55A}" type="CELLRANGE">
                      <a:rPr lang="en-US" baseline="0"/>
                      <a:pPr/>
                      <a:t>[CELLRANGE]</a:t>
                    </a:fld>
                    <a:r>
                      <a:rPr lang="en-US" baseline="0"/>
                      <a:t>
</a:t>
                    </a:r>
                    <a:fld id="{283F13DF-DBCE-4954-961C-E7FB0B3A8D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C94CBB76-C578-455A-866B-757FF338C87D}" type="CELLRANGE">
                      <a:rPr lang="en-US" baseline="0"/>
                      <a:pPr/>
                      <a:t>[CELLRANGE]</a:t>
                    </a:fld>
                    <a:r>
                      <a:rPr lang="en-US" baseline="0"/>
                      <a:t>
</a:t>
                    </a:r>
                    <a:fld id="{7B62A6C2-7C87-4C41-B89B-85C20A833E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C30FB657-9332-48C6-85AD-DD2AFCED7A9C}" type="CELLRANGE">
                      <a:rPr lang="en-US" baseline="0"/>
                      <a:pPr/>
                      <a:t>[CELLRANGE]</a:t>
                    </a:fld>
                    <a:r>
                      <a:rPr lang="en-US" baseline="0"/>
                      <a:t>
</a:t>
                    </a:r>
                    <a:fld id="{55D0A4E4-EA08-4334-B079-6BF81D36DC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F0830497-D070-4810-B90A-FC71A6721D58}" type="CELLRANGE">
                      <a:rPr lang="en-US" baseline="0"/>
                      <a:pPr/>
                      <a:t>[CELLRANGE]</a:t>
                    </a:fld>
                    <a:r>
                      <a:rPr lang="en-US" baseline="0"/>
                      <a:t>
</a:t>
                    </a:r>
                    <a:fld id="{29D76F99-6C3F-471C-BF84-33EB1F0EB3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a:lstStyle/>
                  <a:p>
                    <a:fld id="{3F75B13D-3FE5-4E63-8CD0-F059555CBC5F}" type="CELLRANGE">
                      <a:rPr lang="en-US" baseline="0"/>
                      <a:pPr/>
                      <a:t>[CELLRANGE]</a:t>
                    </a:fld>
                    <a:r>
                      <a:rPr lang="en-US" baseline="0"/>
                      <a:t>
</a:t>
                    </a:r>
                    <a:fld id="{746A8591-9855-44DF-A4CF-65DDA903CE2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a:lstStyle/>
                  <a:p>
                    <a:fld id="{B092F4AC-4EFE-4491-9046-C388D01B3DAF}" type="CELLRANGE">
                      <a:rPr lang="en-US" baseline="0"/>
                      <a:pPr/>
                      <a:t>[CELLRANGE]</a:t>
                    </a:fld>
                    <a:r>
                      <a:rPr lang="en-US" baseline="0"/>
                      <a:t>
</a:t>
                    </a:r>
                    <a:fld id="{819C8757-6100-4AC7-BFB2-633FAF2FF89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Navarra, Comunidad Foral de</c:v>
                </c:pt>
                <c:pt idx="4">
                  <c:v>Ceuta</c:v>
                </c:pt>
                <c:pt idx="5">
                  <c:v>Galicia</c:v>
                </c:pt>
                <c:pt idx="6">
                  <c:v>Castilla - La Mancha</c:v>
                </c:pt>
                <c:pt idx="7">
                  <c:v>Comunitat Valenciana</c:v>
                </c:pt>
                <c:pt idx="8">
                  <c:v>Cantabria</c:v>
                </c:pt>
                <c:pt idx="9">
                  <c:v>Madrid, Comunidad de</c:v>
                </c:pt>
                <c:pt idx="10">
                  <c:v>Media Nacional</c:v>
                </c:pt>
                <c:pt idx="11">
                  <c:v>Andalucía</c:v>
                </c:pt>
                <c:pt idx="12">
                  <c:v>Balears, Illes</c:v>
                </c:pt>
                <c:pt idx="13">
                  <c:v>Extremadura</c:v>
                </c:pt>
                <c:pt idx="14">
                  <c:v>Melilla</c:v>
                </c:pt>
                <c:pt idx="15">
                  <c:v>Canarias</c:v>
                </c:pt>
                <c:pt idx="16">
                  <c:v>Murcia, Región de</c:v>
                </c:pt>
                <c:pt idx="17">
                  <c:v>Rioja, La</c:v>
                </c:pt>
                <c:pt idx="18">
                  <c:v>Cataluña</c:v>
                </c:pt>
                <c:pt idx="19">
                  <c:v>País Vasco</c:v>
                </c:pt>
              </c:strCache>
            </c:strRef>
          </c:cat>
          <c:val>
            <c:numRef>
              <c:f>'11ListaEsperaGI'!$P$13:$P$32</c:f>
              <c:numCache>
                <c:formatCode>0.00%</c:formatCode>
                <c:ptCount val="20"/>
                <c:pt idx="0">
                  <c:v>1.2415028289982496E-3</c:v>
                </c:pt>
                <c:pt idx="1">
                  <c:v>2.9804328106777245E-3</c:v>
                </c:pt>
                <c:pt idx="2">
                  <c:v>2.7911315204132883E-2</c:v>
                </c:pt>
                <c:pt idx="3">
                  <c:v>3.9350854516731294E-2</c:v>
                </c:pt>
                <c:pt idx="4">
                  <c:v>4.0123456790123455E-2</c:v>
                </c:pt>
                <c:pt idx="5">
                  <c:v>4.2559949182150232E-2</c:v>
                </c:pt>
                <c:pt idx="6">
                  <c:v>6.0948990899627256E-2</c:v>
                </c:pt>
                <c:pt idx="7">
                  <c:v>6.9597194902933382E-2</c:v>
                </c:pt>
                <c:pt idx="8">
                  <c:v>7.7616332536325175E-2</c:v>
                </c:pt>
                <c:pt idx="9">
                  <c:v>0.1216715257531584</c:v>
                </c:pt>
                <c:pt idx="10">
                  <c:v>0.124083945471612</c:v>
                </c:pt>
                <c:pt idx="11">
                  <c:v>0.13048291859974695</c:v>
                </c:pt>
                <c:pt idx="12">
                  <c:v>0.14063411787589963</c:v>
                </c:pt>
                <c:pt idx="13">
                  <c:v>0.15810610864510674</c:v>
                </c:pt>
                <c:pt idx="14">
                  <c:v>0.16225165562913907</c:v>
                </c:pt>
                <c:pt idx="15">
                  <c:v>0.16522909402336819</c:v>
                </c:pt>
                <c:pt idx="16">
                  <c:v>0.18919247854926063</c:v>
                </c:pt>
                <c:pt idx="17">
                  <c:v>0.2001618559482061</c:v>
                </c:pt>
                <c:pt idx="18">
                  <c:v>0.2124215568024892</c:v>
                </c:pt>
                <c:pt idx="19">
                  <c:v>0.22718764006433073</c:v>
                </c:pt>
              </c:numCache>
            </c:numRef>
          </c:val>
          <c:extLst>
            <c:ext xmlns:c15="http://schemas.microsoft.com/office/drawing/2012/chart" uri="{02D57815-91ED-43cb-92C2-25804820EDAC}">
              <c15:datalabelsRange>
                <c15:f>'11ListaEsperaGI'!$N$13:$N$32</c15:f>
                <c15:dlblRangeCache>
                  <c:ptCount val="20"/>
                  <c:pt idx="0">
                    <c:v>61</c:v>
                  </c:pt>
                  <c:pt idx="1">
                    <c:v>46</c:v>
                  </c:pt>
                  <c:pt idx="2">
                    <c:v>389</c:v>
                  </c:pt>
                  <c:pt idx="3">
                    <c:v>274</c:v>
                  </c:pt>
                  <c:pt idx="4">
                    <c:v>26</c:v>
                  </c:pt>
                  <c:pt idx="5">
                    <c:v>1.072</c:v>
                  </c:pt>
                  <c:pt idx="6">
                    <c:v>1.815</c:v>
                  </c:pt>
                  <c:pt idx="7">
                    <c:v>4.069</c:v>
                  </c:pt>
                  <c:pt idx="8">
                    <c:v>422</c:v>
                  </c:pt>
                  <c:pt idx="9">
                    <c:v>7.512</c:v>
                  </c:pt>
                  <c:pt idx="10">
                    <c:v>72.045</c:v>
                  </c:pt>
                  <c:pt idx="11">
                    <c:v>12.375</c:v>
                  </c:pt>
                  <c:pt idx="12">
                    <c:v>2.169</c:v>
                  </c:pt>
                  <c:pt idx="13">
                    <c:v>2.244</c:v>
                  </c:pt>
                  <c:pt idx="14">
                    <c:v>98</c:v>
                  </c:pt>
                  <c:pt idx="15">
                    <c:v>2.701</c:v>
                  </c:pt>
                  <c:pt idx="16">
                    <c:v>3.109</c:v>
                  </c:pt>
                  <c:pt idx="17">
                    <c:v>742</c:v>
                  </c:pt>
                  <c:pt idx="18">
                    <c:v>24.304</c:v>
                  </c:pt>
                  <c:pt idx="19">
                    <c:v>8.617</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Navarra, Comunidad Foral de</c:v>
                </c:pt>
                <c:pt idx="4">
                  <c:v>Ceuta</c:v>
                </c:pt>
                <c:pt idx="5">
                  <c:v>Galicia</c:v>
                </c:pt>
                <c:pt idx="6">
                  <c:v>Castilla - La Mancha</c:v>
                </c:pt>
                <c:pt idx="7">
                  <c:v>Comunitat Valenciana</c:v>
                </c:pt>
                <c:pt idx="8">
                  <c:v>Cantabria</c:v>
                </c:pt>
                <c:pt idx="9">
                  <c:v>Madrid, Comunidad de</c:v>
                </c:pt>
                <c:pt idx="10">
                  <c:v>Media Nacional</c:v>
                </c:pt>
                <c:pt idx="11">
                  <c:v>Andalucía</c:v>
                </c:pt>
                <c:pt idx="12">
                  <c:v>Balears, Illes</c:v>
                </c:pt>
                <c:pt idx="13">
                  <c:v>Extremadura</c:v>
                </c:pt>
                <c:pt idx="14">
                  <c:v>Melilla</c:v>
                </c:pt>
                <c:pt idx="15">
                  <c:v>Canarias</c:v>
                </c:pt>
                <c:pt idx="16">
                  <c:v>Murcia, Región de</c:v>
                </c:pt>
                <c:pt idx="17">
                  <c:v>Rioja, La</c:v>
                </c:pt>
                <c:pt idx="18">
                  <c:v>Cataluña</c:v>
                </c:pt>
                <c:pt idx="19">
                  <c:v>País Vasco</c:v>
                </c:pt>
              </c:strCache>
            </c:strRef>
          </c:cat>
          <c:val>
            <c:numRef>
              <c:f>'11ListaEsperaGI'!$Q$13:$Q$32</c:f>
              <c:numCache>
                <c:formatCode>0.00%</c:formatCode>
                <c:ptCount val="20"/>
                <c:pt idx="0">
                  <c:v>0.87591605452838806</c:v>
                </c:pt>
                <c:pt idx="1">
                  <c:v>0.87591605452838806</c:v>
                </c:pt>
                <c:pt idx="2">
                  <c:v>0.87591605452838806</c:v>
                </c:pt>
                <c:pt idx="3">
                  <c:v>0.87591605452838806</c:v>
                </c:pt>
                <c:pt idx="4">
                  <c:v>0.87591605452838806</c:v>
                </c:pt>
                <c:pt idx="5">
                  <c:v>0.87591605452838806</c:v>
                </c:pt>
                <c:pt idx="6">
                  <c:v>0.87591605452838806</c:v>
                </c:pt>
                <c:pt idx="7">
                  <c:v>0.87591605452838806</c:v>
                </c:pt>
                <c:pt idx="8">
                  <c:v>0.87591605452838806</c:v>
                </c:pt>
                <c:pt idx="9">
                  <c:v>0.87591605452838806</c:v>
                </c:pt>
                <c:pt idx="10">
                  <c:v>0.87591605452838806</c:v>
                </c:pt>
                <c:pt idx="11">
                  <c:v>0.87591605452838806</c:v>
                </c:pt>
                <c:pt idx="12">
                  <c:v>0.87591605452838806</c:v>
                </c:pt>
                <c:pt idx="13">
                  <c:v>0.87591605452838806</c:v>
                </c:pt>
                <c:pt idx="14">
                  <c:v>0.87591605452838806</c:v>
                </c:pt>
                <c:pt idx="15">
                  <c:v>0.87591605452838806</c:v>
                </c:pt>
                <c:pt idx="16">
                  <c:v>0.87591605452838806</c:v>
                </c:pt>
                <c:pt idx="17">
                  <c:v>0.87591605452838806</c:v>
                </c:pt>
                <c:pt idx="18">
                  <c:v>0.87591605452838806</c:v>
                </c:pt>
                <c:pt idx="19">
                  <c:v>0.87591605452838806</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Extremadura</c:v>
                </c:pt>
                <c:pt idx="3">
                  <c:v>Cataluña</c:v>
                </c:pt>
                <c:pt idx="4">
                  <c:v>Balears, Illes</c:v>
                </c:pt>
                <c:pt idx="5">
                  <c:v>Castilla - La Mancha</c:v>
                </c:pt>
                <c:pt idx="6">
                  <c:v>Castilla y León</c:v>
                </c:pt>
                <c:pt idx="7">
                  <c:v>TOTAL</c:v>
                </c:pt>
                <c:pt idx="8">
                  <c:v>Ceuta y Melilla</c:v>
                </c:pt>
                <c:pt idx="9">
                  <c:v>País Vasco</c:v>
                </c:pt>
                <c:pt idx="10">
                  <c:v>Canarias</c:v>
                </c:pt>
                <c:pt idx="11">
                  <c:v>Comunitat Valenciana</c:v>
                </c:pt>
                <c:pt idx="12">
                  <c:v>Asturias, Principado de</c:v>
                </c:pt>
                <c:pt idx="13">
                  <c:v>Rioja, La</c:v>
                </c:pt>
                <c:pt idx="14">
                  <c:v>Aragón</c:v>
                </c:pt>
                <c:pt idx="15">
                  <c:v>Madrid, Comunidad de</c:v>
                </c:pt>
                <c:pt idx="16">
                  <c:v>Cantabria</c:v>
                </c:pt>
                <c:pt idx="17">
                  <c:v>Navarra, Comunidad Foral de</c:v>
                </c:pt>
                <c:pt idx="18">
                  <c:v>Galicia</c:v>
                </c:pt>
              </c:strCache>
            </c:strRef>
          </c:cat>
          <c:val>
            <c:numRef>
              <c:f>'24asolcasaad_pobl'!$AR$11:$AR$29</c:f>
              <c:numCache>
                <c:formatCode>0.00</c:formatCode>
                <c:ptCount val="19"/>
                <c:pt idx="0">
                  <c:v>8.675763623401</c:v>
                </c:pt>
                <c:pt idx="1">
                  <c:v>8.6271004255692532</c:v>
                </c:pt>
                <c:pt idx="2">
                  <c:v>8.2362220752124582</c:v>
                </c:pt>
                <c:pt idx="3">
                  <c:v>8.0836069869482561</c:v>
                </c:pt>
                <c:pt idx="4">
                  <c:v>7.3941075654941644</c:v>
                </c:pt>
                <c:pt idx="5">
                  <c:v>7.2084262882639063</c:v>
                </c:pt>
                <c:pt idx="6">
                  <c:v>7.0996106259713203</c:v>
                </c:pt>
                <c:pt idx="7">
                  <c:v>6.8217623382427206</c:v>
                </c:pt>
                <c:pt idx="8">
                  <c:v>6.5870545639331768</c:v>
                </c:pt>
                <c:pt idx="9">
                  <c:v>6.5239291921752702</c:v>
                </c:pt>
                <c:pt idx="10">
                  <c:v>6.2701918639150787</c:v>
                </c:pt>
                <c:pt idx="11">
                  <c:v>6.2513571197813782</c:v>
                </c:pt>
                <c:pt idx="12">
                  <c:v>6.0038697928522646</c:v>
                </c:pt>
                <c:pt idx="13">
                  <c:v>5.8086110475873687</c:v>
                </c:pt>
                <c:pt idx="14">
                  <c:v>5.6748244963754955</c:v>
                </c:pt>
                <c:pt idx="15">
                  <c:v>5.6080557707203722</c:v>
                </c:pt>
                <c:pt idx="16">
                  <c:v>5.5254115595671571</c:v>
                </c:pt>
                <c:pt idx="17">
                  <c:v>4.0846821805870492</c:v>
                </c:pt>
                <c:pt idx="18">
                  <c:v>3.1632273499649166</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Cataluña</c:v>
                </c:pt>
                <c:pt idx="4">
                  <c:v>Castilla - La Mancha</c:v>
                </c:pt>
                <c:pt idx="5">
                  <c:v>Balears, Illes</c:v>
                </c:pt>
                <c:pt idx="6">
                  <c:v>Murcia, Región de</c:v>
                </c:pt>
                <c:pt idx="7">
                  <c:v>País Vasco</c:v>
                </c:pt>
                <c:pt idx="8">
                  <c:v>TOTAL</c:v>
                </c:pt>
                <c:pt idx="9">
                  <c:v>Madrid, Comunidad de</c:v>
                </c:pt>
                <c:pt idx="10">
                  <c:v>Rioja, La</c:v>
                </c:pt>
                <c:pt idx="11">
                  <c:v>Comunitat Valenciana</c:v>
                </c:pt>
                <c:pt idx="12">
                  <c:v>Aragón</c:v>
                </c:pt>
                <c:pt idx="13">
                  <c:v>Asturias, Principado de</c:v>
                </c:pt>
                <c:pt idx="14">
                  <c:v>Ceuta y Melilla</c:v>
                </c:pt>
                <c:pt idx="15">
                  <c:v>Canarias</c:v>
                </c:pt>
                <c:pt idx="16">
                  <c:v>Cantabria</c:v>
                </c:pt>
                <c:pt idx="17">
                  <c:v>Navarra, Comunidad Foral de</c:v>
                </c:pt>
                <c:pt idx="18">
                  <c:v>Galicia</c:v>
                </c:pt>
              </c:strCache>
            </c:strRef>
          </c:cat>
          <c:val>
            <c:numRef>
              <c:f>'24asolcasaad_pobl'!$AX$11:$AX$29</c:f>
              <c:numCache>
                <c:formatCode>0.00</c:formatCode>
                <c:ptCount val="19"/>
                <c:pt idx="0">
                  <c:v>46.117998810677371</c:v>
                </c:pt>
                <c:pt idx="1">
                  <c:v>45.421927827226938</c:v>
                </c:pt>
                <c:pt idx="2">
                  <c:v>44.55440123735611</c:v>
                </c:pt>
                <c:pt idx="3">
                  <c:v>43.427611449360462</c:v>
                </c:pt>
                <c:pt idx="4">
                  <c:v>43.243057569882296</c:v>
                </c:pt>
                <c:pt idx="5">
                  <c:v>41.775451950523312</c:v>
                </c:pt>
                <c:pt idx="6">
                  <c:v>39.599489545499168</c:v>
                </c:pt>
                <c:pt idx="7">
                  <c:v>39.422883318232152</c:v>
                </c:pt>
                <c:pt idx="8">
                  <c:v>39.135206734047067</c:v>
                </c:pt>
                <c:pt idx="9">
                  <c:v>38.969735035183156</c:v>
                </c:pt>
                <c:pt idx="10">
                  <c:v>38.854166666666664</c:v>
                </c:pt>
                <c:pt idx="11">
                  <c:v>37.782028207953246</c:v>
                </c:pt>
                <c:pt idx="12">
                  <c:v>36.61263624722821</c:v>
                </c:pt>
                <c:pt idx="13">
                  <c:v>33.783509947194638</c:v>
                </c:pt>
                <c:pt idx="14">
                  <c:v>32.551922681472341</c:v>
                </c:pt>
                <c:pt idx="15">
                  <c:v>32.145688901539025</c:v>
                </c:pt>
                <c:pt idx="16">
                  <c:v>30.330891390923842</c:v>
                </c:pt>
                <c:pt idx="17">
                  <c:v>29.378219719659757</c:v>
                </c:pt>
                <c:pt idx="18">
                  <c:v>18.995465407902181</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'25solaltabaja'!$AA$11:$AA$54</c:f>
              <c:numCache>
                <c:formatCode>m/d/yyyy</c:formatCode>
                <c:ptCount val="4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numCache>
            </c:numRef>
          </c:cat>
          <c:val>
            <c:numRef>
              <c:f>'25solaltabaja'!$AB$11:$AB$54</c:f>
              <c:numCache>
                <c:formatCode>0</c:formatCode>
                <c:ptCount val="44"/>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pt idx="43">
                  <c:v>33448</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'25solaltabaja'!$AA$11:$AA$54</c:f>
              <c:numCache>
                <c:formatCode>m/d/yyyy</c:formatCode>
                <c:ptCount val="4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numCache>
            </c:numRef>
          </c:cat>
          <c:val>
            <c:numRef>
              <c:f>'25solaltabaja'!$AC$11:$AC$54</c:f>
              <c:numCache>
                <c:formatCode>0</c:formatCode>
                <c:ptCount val="44"/>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pt idx="43">
                  <c:v>20199</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6176</c:v>
                </c:pt>
                <c:pt idx="1">
                  <c:v>140291</c:v>
                </c:pt>
                <c:pt idx="2">
                  <c:v>70091</c:v>
                </c:pt>
                <c:pt idx="3">
                  <c:v>86273</c:v>
                </c:pt>
                <c:pt idx="4">
                  <c:v>96933</c:v>
                </c:pt>
                <c:pt idx="5">
                  <c:v>157685</c:v>
                </c:pt>
                <c:pt idx="6">
                  <c:v>464966</c:v>
                </c:pt>
                <c:pt idx="7">
                  <c:v>1123906</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5.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1.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6.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1.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1.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534017</xdr:colOff>
      <xdr:row>19</xdr:row>
      <xdr:rowOff>48553</xdr:rowOff>
    </xdr:to>
    <xdr:pic>
      <xdr:nvPicPr>
        <xdr:cNvPr id="4" name="Imagen 3">
          <a:extLst>
            <a:ext uri="{FF2B5EF4-FFF2-40B4-BE49-F238E27FC236}">
              <a16:creationId xmlns:a16="http://schemas.microsoft.com/office/drawing/2014/main" id="{CD9EA348-5B7A-4D6B-B02F-952CA36FE974}"/>
            </a:ext>
          </a:extLst>
        </xdr:cNvPr>
        <xdr:cNvPicPr>
          <a:picLocks noChangeAspect="1"/>
        </xdr:cNvPicPr>
      </xdr:nvPicPr>
      <xdr:blipFill>
        <a:blip xmlns:r="http://schemas.openxmlformats.org/officeDocument/2006/relationships" r:embed="rId3"/>
        <a:stretch>
          <a:fillRect/>
        </a:stretch>
      </xdr:blipFill>
      <xdr:spPr>
        <a:xfrm>
          <a:off x="0" y="0"/>
          <a:ext cx="11221067" cy="7798728"/>
        </a:xfrm>
        <a:prstGeom prst="rect">
          <a:avLst/>
        </a:prstGeom>
      </xdr:spPr>
    </xdr:pic>
    <xdr:clientData/>
  </xdr:twoCellAnchor>
  <xdr:twoCellAnchor>
    <xdr:from>
      <xdr:col>14</xdr:col>
      <xdr:colOff>123371</xdr:colOff>
      <xdr:row>8</xdr:row>
      <xdr:rowOff>128588</xdr:rowOff>
    </xdr:from>
    <xdr:to>
      <xdr:col>22</xdr:col>
      <xdr:colOff>577033</xdr:colOff>
      <xdr:row>13</xdr:row>
      <xdr:rowOff>83458</xdr:rowOff>
    </xdr:to>
    <xdr:sp macro="" textlink="">
      <xdr:nvSpPr>
        <xdr:cNvPr id="5" name="Cuadro de texto 2">
          <a:extLst>
            <a:ext uri="{FF2B5EF4-FFF2-40B4-BE49-F238E27FC236}">
              <a16:creationId xmlns:a16="http://schemas.microsoft.com/office/drawing/2014/main" id="{2D11C432-CB05-4EFA-8412-D8437453C7B8}"/>
            </a:ext>
          </a:extLst>
        </xdr:cNvPr>
        <xdr:cNvSpPr txBox="1"/>
      </xdr:nvSpPr>
      <xdr:spPr>
        <a:xfrm>
          <a:off x="6733721" y="4633913"/>
          <a:ext cx="4530362" cy="205989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xdr:from>
      <xdr:col>14</xdr:col>
      <xdr:colOff>193221</xdr:colOff>
      <xdr:row>13</xdr:row>
      <xdr:rowOff>166008</xdr:rowOff>
    </xdr:from>
    <xdr:to>
      <xdr:col>22</xdr:col>
      <xdr:colOff>320493</xdr:colOff>
      <xdr:row>15</xdr:row>
      <xdr:rowOff>110582</xdr:rowOff>
    </xdr:to>
    <xdr:sp macro="" textlink="">
      <xdr:nvSpPr>
        <xdr:cNvPr id="6" name="Cuadro de texto 2">
          <a:extLst>
            <a:ext uri="{FF2B5EF4-FFF2-40B4-BE49-F238E27FC236}">
              <a16:creationId xmlns:a16="http://schemas.microsoft.com/office/drawing/2014/main" id="{87FE1C00-A284-4604-B849-8AE234BA8BEA}"/>
            </a:ext>
          </a:extLst>
        </xdr:cNvPr>
        <xdr:cNvSpPr txBox="1"/>
      </xdr:nvSpPr>
      <xdr:spPr>
        <a:xfrm>
          <a:off x="6803571" y="6776358"/>
          <a:ext cx="4203972" cy="32557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31 de octubre del 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29821</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64029</xdr:colOff>
      <xdr:row>1</xdr:row>
      <xdr:rowOff>655296</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464796</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655296</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658471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655296</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47813</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278342</xdr:colOff>
      <xdr:row>3</xdr:row>
      <xdr:rowOff>45696</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6350</xdr:colOff>
      <xdr:row>1</xdr:row>
      <xdr:rowOff>674346</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352425</xdr:colOff>
      <xdr:row>3</xdr:row>
      <xdr:rowOff>45696</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273050</xdr:colOff>
      <xdr:row>3</xdr:row>
      <xdr:rowOff>10771</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6350</xdr:colOff>
      <xdr:row>1</xdr:row>
      <xdr:rowOff>655296</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677521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544841</xdr:colOff>
      <xdr:row>3</xdr:row>
      <xdr:rowOff>2183</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107766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618408</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83756</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596900</xdr:colOff>
      <xdr:row>2</xdr:row>
      <xdr:rowOff>29821</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616190</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177801</xdr:colOff>
      <xdr:row>1</xdr:row>
      <xdr:rowOff>618710</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63818</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692842</xdr:colOff>
      <xdr:row>1</xdr:row>
      <xdr:rowOff>620350</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372102</xdr:colOff>
      <xdr:row>1</xdr:row>
      <xdr:rowOff>618730</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1502834</xdr:colOff>
      <xdr:row>34</xdr:row>
      <xdr:rowOff>168275</xdr:rowOff>
    </xdr:from>
    <xdr:to>
      <xdr:col>9</xdr:col>
      <xdr:colOff>455084</xdr:colOff>
      <xdr:row>49</xdr:row>
      <xdr:rowOff>159808</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425539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463550</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520700</xdr:colOff>
      <xdr:row>2</xdr:row>
      <xdr:rowOff>29017</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9059</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501650</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11579</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7145</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27260</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7749</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602129</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447098</xdr:colOff>
      <xdr:row>1</xdr:row>
      <xdr:rowOff>597695</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6</xdr:row>
      <xdr:rowOff>3174</xdr:rowOff>
    </xdr:from>
    <xdr:to>
      <xdr:col>5</xdr:col>
      <xdr:colOff>682625</xdr:colOff>
      <xdr:row>20</xdr:row>
      <xdr:rowOff>165099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20</xdr:row>
      <xdr:rowOff>73026</xdr:rowOff>
    </xdr:from>
    <xdr:to>
      <xdr:col>4</xdr:col>
      <xdr:colOff>247650</xdr:colOff>
      <xdr:row>34</xdr:row>
      <xdr:rowOff>15876</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199356</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44768</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27,3%</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72,7%</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425768</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44768</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198531</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29821</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44768</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159068</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29821</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44768</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296987</xdr:colOff>
      <xdr:row>2</xdr:row>
      <xdr:rowOff>425768</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Normal="100" workbookViewId="0">
      <selection sqref="A1:A1048576"/>
    </sheetView>
  </sheetViews>
  <sheetFormatPr baseColWidth="10" defaultColWidth="11.453125" defaultRowHeight="15" x14ac:dyDescent="0.25"/>
  <cols>
    <col min="1" max="1" width="0.54296875" style="1" customWidth="1"/>
    <col min="2" max="2" width="15.26953125" style="1" customWidth="1"/>
    <col min="3" max="3" width="0.81640625" style="1" customWidth="1"/>
    <col min="4" max="4" width="13.453125" style="1" customWidth="1"/>
    <col min="5" max="5" width="0.81640625" style="1" customWidth="1"/>
    <col min="6" max="6" width="7" style="1" customWidth="1"/>
    <col min="7" max="7" width="7.1796875" style="1" customWidth="1"/>
    <col min="8" max="8" width="7" style="1" customWidth="1"/>
    <col min="9" max="9" width="7.1796875" style="1" customWidth="1"/>
    <col min="10" max="10" width="7" style="1" customWidth="1"/>
    <col min="11" max="11" width="7.1796875" style="1" customWidth="1"/>
    <col min="12" max="12" width="7" style="1" customWidth="1"/>
    <col min="13" max="13" width="7.1796875" style="1" customWidth="1"/>
    <col min="14" max="14" width="7" style="1" customWidth="1"/>
    <col min="15" max="15" width="7.1796875" style="1" customWidth="1"/>
    <col min="16" max="16" width="7" style="2" customWidth="1"/>
    <col min="17" max="17" width="7.1796875" style="1" customWidth="1"/>
    <col min="18" max="18" width="7" style="2" customWidth="1"/>
    <col min="19" max="19" width="7.1796875" style="1" customWidth="1"/>
    <col min="20" max="20" width="9.1796875" style="1" customWidth="1"/>
    <col min="21" max="21" width="2.1796875" style="1" customWidth="1"/>
    <col min="22" max="16384" width="11.453125" style="1"/>
  </cols>
  <sheetData>
    <row r="1" spans="1:21" s="2" customFormat="1" ht="14" x14ac:dyDescent="0.25">
      <c r="B1" s="6"/>
      <c r="H1"/>
    </row>
    <row r="2" spans="1:21" s="1338" customFormat="1" ht="93.75" customHeight="1" x14ac:dyDescent="0.3">
      <c r="A2" s="1339"/>
      <c r="B2" s="1359"/>
      <c r="C2" s="1359"/>
      <c r="D2" s="1359"/>
      <c r="E2" s="1359"/>
      <c r="F2" s="1359"/>
      <c r="G2" s="1359"/>
      <c r="H2" s="1359"/>
      <c r="I2" s="1359"/>
      <c r="J2" s="1359"/>
      <c r="K2" s="1359"/>
      <c r="L2" s="1359"/>
      <c r="M2" s="1359"/>
      <c r="N2" s="1359"/>
      <c r="O2" s="1359"/>
      <c r="P2" s="1359"/>
      <c r="Q2" s="1359"/>
      <c r="R2" s="1359"/>
      <c r="S2" s="1359"/>
      <c r="T2" s="1359"/>
      <c r="U2" s="1339"/>
    </row>
    <row r="3" spans="1:21" s="4" customFormat="1" ht="45.75" customHeight="1" x14ac:dyDescent="0.25">
      <c r="A3" s="5"/>
      <c r="B3" s="1360" t="s">
        <v>490</v>
      </c>
      <c r="C3" s="1360"/>
      <c r="D3" s="1360"/>
      <c r="E3" s="1360"/>
      <c r="F3" s="1360"/>
      <c r="G3" s="1360"/>
      <c r="H3" s="1360"/>
      <c r="I3" s="1360"/>
      <c r="J3" s="1360"/>
      <c r="K3" s="1360"/>
      <c r="L3" s="1360"/>
      <c r="M3" s="1360"/>
      <c r="N3" s="1360"/>
      <c r="O3" s="1360"/>
      <c r="P3" s="1360"/>
      <c r="Q3" s="1360"/>
      <c r="R3" s="1360"/>
      <c r="S3" s="1360"/>
      <c r="T3" s="1360"/>
      <c r="U3" s="5"/>
    </row>
    <row r="4" spans="1:21" s="4" customFormat="1" ht="45.75" customHeight="1" x14ac:dyDescent="0.25">
      <c r="A4" s="5"/>
      <c r="B4" s="1360" t="s">
        <v>489</v>
      </c>
      <c r="C4" s="1360"/>
      <c r="D4" s="1360"/>
      <c r="E4" s="1360"/>
      <c r="F4" s="1360"/>
      <c r="G4" s="1360"/>
      <c r="H4" s="1360"/>
      <c r="I4" s="1360"/>
      <c r="J4" s="1360"/>
      <c r="K4" s="1360"/>
      <c r="L4" s="1360"/>
      <c r="M4" s="1360"/>
      <c r="N4" s="1360"/>
      <c r="O4" s="1360"/>
      <c r="P4" s="1360"/>
      <c r="Q4" s="1360"/>
      <c r="R4" s="1360"/>
      <c r="S4" s="1360"/>
      <c r="T4" s="1360"/>
      <c r="U4" s="5"/>
    </row>
    <row r="5" spans="1:21" s="1335" customFormat="1" ht="9.75" customHeight="1" x14ac:dyDescent="0.25">
      <c r="A5" s="1336"/>
      <c r="B5" s="1337"/>
      <c r="C5" s="1337"/>
      <c r="D5" s="1337"/>
      <c r="E5" s="1337"/>
      <c r="F5" s="1337"/>
      <c r="G5" s="1337"/>
      <c r="H5" s="1337"/>
      <c r="I5" s="1337"/>
      <c r="J5" s="1337"/>
      <c r="K5" s="1337"/>
      <c r="L5" s="1337"/>
      <c r="M5" s="1337"/>
      <c r="N5" s="1337"/>
      <c r="O5" s="1337"/>
      <c r="P5" s="1337"/>
      <c r="Q5" s="1337"/>
      <c r="R5" s="1337"/>
      <c r="S5" s="1337"/>
      <c r="T5" s="1337"/>
      <c r="U5" s="1336"/>
    </row>
    <row r="6" spans="1:21" ht="23.25" customHeight="1" x14ac:dyDescent="0.25">
      <c r="B6" s="1361" t="s">
        <v>491</v>
      </c>
      <c r="C6" s="1361"/>
      <c r="D6" s="1361"/>
      <c r="E6" s="1361"/>
      <c r="F6" s="1361"/>
      <c r="G6" s="1361"/>
      <c r="H6" s="1361"/>
      <c r="I6" s="1361"/>
      <c r="J6" s="1361"/>
      <c r="K6" s="1361"/>
      <c r="L6" s="1361"/>
      <c r="M6" s="1361"/>
      <c r="N6" s="1361"/>
      <c r="O6" s="1361"/>
      <c r="P6" s="1361"/>
      <c r="Q6" s="1361"/>
      <c r="R6" s="1361"/>
      <c r="S6" s="1361"/>
      <c r="T6" s="1361"/>
      <c r="U6" s="1361"/>
    </row>
    <row r="7" spans="1:21" ht="74.150000000000006" customHeight="1" x14ac:dyDescent="0.35">
      <c r="B7" s="1362"/>
      <c r="C7" s="1362"/>
      <c r="D7" s="1362"/>
      <c r="E7" s="1362"/>
      <c r="F7" s="1362"/>
      <c r="G7" s="1362"/>
      <c r="H7" s="1362"/>
      <c r="I7" s="1362"/>
      <c r="J7" s="1362"/>
      <c r="K7" s="1362"/>
      <c r="L7" s="1362"/>
      <c r="M7" s="1362"/>
      <c r="N7" s="1362"/>
      <c r="O7" s="1362"/>
      <c r="P7" s="1362"/>
      <c r="Q7" s="1362"/>
      <c r="R7" s="1362"/>
      <c r="S7" s="1362"/>
      <c r="T7" s="1362"/>
      <c r="U7" s="1362"/>
    </row>
    <row r="8" spans="1:21" ht="48" customHeight="1" x14ac:dyDescent="0.35">
      <c r="B8" s="1334"/>
      <c r="C8" s="1334"/>
      <c r="D8" s="1334"/>
      <c r="E8" s="1334"/>
      <c r="F8" s="1334"/>
      <c r="G8" s="1334"/>
      <c r="H8" s="1334"/>
      <c r="I8" s="1334"/>
      <c r="J8" s="1334"/>
      <c r="K8" s="1334"/>
      <c r="L8" s="1334"/>
      <c r="M8" s="1334"/>
      <c r="N8" s="1334"/>
      <c r="O8" s="1334"/>
      <c r="P8" s="1334"/>
      <c r="Q8" s="1334"/>
      <c r="R8" s="1334"/>
      <c r="S8" s="1334"/>
      <c r="T8" s="1334"/>
      <c r="U8" s="1334"/>
    </row>
    <row r="9" spans="1:21" ht="15" customHeight="1" x14ac:dyDescent="0.25">
      <c r="B9" s="1363" t="s">
        <v>488</v>
      </c>
      <c r="C9" s="1363"/>
      <c r="D9" s="1363"/>
      <c r="E9" s="1363"/>
      <c r="F9" s="1363"/>
      <c r="G9" s="1363"/>
      <c r="H9" s="1363"/>
      <c r="I9" s="1363"/>
      <c r="J9" s="1363"/>
      <c r="K9" s="1363"/>
      <c r="L9" s="1363"/>
      <c r="M9" s="1363"/>
      <c r="N9" s="1363"/>
      <c r="O9" s="1363"/>
      <c r="P9" s="1363"/>
      <c r="Q9" s="1363"/>
      <c r="R9" s="1363"/>
      <c r="S9" s="1363"/>
    </row>
    <row r="10" spans="1:21" x14ac:dyDescent="0.25">
      <c r="B10" s="1363"/>
      <c r="C10" s="1363"/>
      <c r="D10" s="1363"/>
      <c r="E10" s="1363"/>
      <c r="F10" s="1363"/>
      <c r="G10" s="1363"/>
      <c r="H10" s="1363"/>
      <c r="I10" s="1363"/>
      <c r="J10" s="1363"/>
      <c r="K10" s="1363"/>
      <c r="L10" s="1363"/>
      <c r="M10" s="1363"/>
      <c r="N10" s="1363"/>
      <c r="O10" s="1363"/>
      <c r="P10" s="1363"/>
      <c r="Q10" s="1363"/>
      <c r="R10" s="1363"/>
      <c r="S10" s="1363"/>
    </row>
    <row r="11" spans="1:21" ht="42.65" customHeight="1" x14ac:dyDescent="0.25">
      <c r="B11" s="1333"/>
      <c r="C11" s="1333"/>
      <c r="D11" s="1333"/>
      <c r="E11" s="1333"/>
      <c r="F11" s="1333"/>
      <c r="G11" s="1333"/>
      <c r="H11" s="1333"/>
      <c r="I11" s="1333"/>
      <c r="J11" s="1333"/>
      <c r="K11" s="1333"/>
      <c r="L11" s="1333"/>
      <c r="M11" s="1333"/>
      <c r="N11" s="1333"/>
      <c r="O11" s="1333"/>
      <c r="P11" s="1333"/>
      <c r="Q11" s="1333"/>
      <c r="R11" s="1333"/>
      <c r="S11" s="1333"/>
    </row>
    <row r="12" spans="1:21" s="3" customFormat="1" ht="78" customHeight="1" x14ac:dyDescent="0.35">
      <c r="B12" s="1358" t="s">
        <v>487</v>
      </c>
      <c r="C12" s="1358"/>
      <c r="D12" s="1358"/>
      <c r="E12" s="1358"/>
      <c r="F12" s="1358"/>
      <c r="G12" s="1358"/>
      <c r="H12" s="1358"/>
      <c r="I12" s="1358"/>
      <c r="J12" s="1358"/>
      <c r="K12" s="1358"/>
      <c r="L12" s="1358"/>
      <c r="M12" s="1358"/>
      <c r="N12" s="1358"/>
      <c r="O12" s="1358"/>
      <c r="P12" s="1358"/>
      <c r="Q12" s="1358"/>
      <c r="R12" s="1358"/>
      <c r="S12" s="1358"/>
      <c r="T12" s="1358"/>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83" t="s">
        <v>371</v>
      </c>
      <c r="C3" s="1383"/>
      <c r="D3" s="1383"/>
      <c r="E3" s="1383"/>
      <c r="F3" s="1383"/>
      <c r="G3" s="1383"/>
      <c r="H3" s="1383"/>
      <c r="I3" s="1383"/>
      <c r="J3" s="1383"/>
      <c r="K3" s="1383"/>
      <c r="L3" s="1383"/>
      <c r="M3" s="1383"/>
      <c r="N3" s="1383"/>
      <c r="O3" s="1383"/>
      <c r="P3" s="1383"/>
      <c r="Q3" s="1383"/>
      <c r="R3" s="1383"/>
      <c r="S3" s="1383"/>
      <c r="T3" s="1383"/>
      <c r="U3" s="1383"/>
      <c r="V3" s="1383"/>
      <c r="W3" s="1383"/>
    </row>
    <row r="5" spans="1:26" x14ac:dyDescent="0.35">
      <c r="B5" s="219"/>
      <c r="C5" s="219"/>
      <c r="D5" s="1384" t="s">
        <v>366</v>
      </c>
      <c r="E5" s="1384"/>
      <c r="F5" s="1384"/>
      <c r="G5" s="1384"/>
      <c r="H5" s="1384"/>
      <c r="I5" s="1384"/>
      <c r="J5" s="1384"/>
      <c r="K5" s="1384"/>
      <c r="L5" s="219"/>
      <c r="M5" s="1373" t="s">
        <v>340</v>
      </c>
      <c r="N5" s="1373"/>
      <c r="O5" s="1373"/>
      <c r="P5" s="1373"/>
      <c r="Q5" s="1373"/>
      <c r="R5" s="1373"/>
      <c r="S5" s="1373"/>
      <c r="T5" s="1373"/>
      <c r="U5" s="1373"/>
      <c r="V5" s="1373"/>
      <c r="W5" s="1373"/>
      <c r="X5" s="1373"/>
    </row>
    <row r="6" spans="1:26" ht="21" customHeight="1" x14ac:dyDescent="0.35">
      <c r="B6" s="219"/>
      <c r="C6" s="219"/>
      <c r="D6" s="1385"/>
      <c r="E6" s="1385"/>
      <c r="F6" s="1385"/>
      <c r="G6" s="1385"/>
      <c r="H6" s="1385"/>
      <c r="I6" s="1385"/>
      <c r="J6" s="1385"/>
      <c r="K6" s="1385"/>
      <c r="L6" s="219"/>
      <c r="M6" s="1374">
        <v>43830</v>
      </c>
      <c r="N6" s="1375"/>
      <c r="O6" s="1376">
        <v>44196</v>
      </c>
      <c r="P6" s="1377"/>
      <c r="Q6" s="1376">
        <v>44561</v>
      </c>
      <c r="R6" s="1377"/>
      <c r="S6" s="1380">
        <v>44926</v>
      </c>
      <c r="T6" s="1381"/>
      <c r="U6" s="1378">
        <v>45291</v>
      </c>
      <c r="V6" s="1382"/>
      <c r="W6" s="1378">
        <f>J7</f>
        <v>45596</v>
      </c>
      <c r="X6" s="1379"/>
    </row>
    <row r="7" spans="1:26" x14ac:dyDescent="0.35">
      <c r="B7" s="225"/>
      <c r="C7" s="219"/>
      <c r="D7" s="226">
        <v>43465</v>
      </c>
      <c r="E7" s="227">
        <v>43830</v>
      </c>
      <c r="F7" s="228">
        <v>44196</v>
      </c>
      <c r="G7" s="228">
        <v>44561</v>
      </c>
      <c r="H7" s="228">
        <v>44926</v>
      </c>
      <c r="I7" s="228">
        <v>45291</v>
      </c>
      <c r="J7" s="228">
        <f>EVO!J7</f>
        <v>45596</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279274</v>
      </c>
      <c r="E9" s="300">
        <v>293661</v>
      </c>
      <c r="F9" s="300">
        <v>310424</v>
      </c>
      <c r="G9" s="254">
        <v>359285</v>
      </c>
      <c r="H9" s="254">
        <v>390413</v>
      </c>
      <c r="I9" s="254">
        <v>421261</v>
      </c>
      <c r="J9" s="301">
        <v>426089</v>
      </c>
      <c r="K9" s="302"/>
      <c r="L9" s="222"/>
      <c r="M9" s="278">
        <v>5.1515715748691182E-2</v>
      </c>
      <c r="N9" s="279">
        <v>14387</v>
      </c>
      <c r="O9" s="280">
        <v>5.7082826796884811E-2</v>
      </c>
      <c r="P9" s="279">
        <v>16763</v>
      </c>
      <c r="Q9" s="280">
        <v>0.15740084529546694</v>
      </c>
      <c r="R9" s="279">
        <f t="shared" ref="R9:R27" si="0">G9-F9</f>
        <v>48861</v>
      </c>
      <c r="S9" s="280">
        <f t="shared" ref="S9:S27" si="1">H9/G9-1</f>
        <v>8.6638740832486683E-2</v>
      </c>
      <c r="T9" s="279">
        <f t="shared" ref="T9:T27" si="2">H9-G9</f>
        <v>31128</v>
      </c>
      <c r="U9" s="280">
        <f>I9/H9-1</f>
        <v>7.9013762349102068E-2</v>
      </c>
      <c r="V9" s="279">
        <f>I9-H9</f>
        <v>30848</v>
      </c>
      <c r="W9" s="280">
        <v>3.8729699026333275E-2</v>
      </c>
      <c r="X9" s="279">
        <v>15887</v>
      </c>
    </row>
    <row r="10" spans="1:26" x14ac:dyDescent="0.35">
      <c r="B10" s="303" t="s">
        <v>7</v>
      </c>
      <c r="C10" s="219"/>
      <c r="D10" s="253">
        <v>34548</v>
      </c>
      <c r="E10" s="254">
        <v>39164</v>
      </c>
      <c r="F10" s="254">
        <v>37313</v>
      </c>
      <c r="G10" s="254">
        <v>41449</v>
      </c>
      <c r="H10" s="254">
        <v>43712</v>
      </c>
      <c r="I10" s="254">
        <v>51888</v>
      </c>
      <c r="J10" s="257">
        <v>58453</v>
      </c>
      <c r="K10" s="304"/>
      <c r="L10" s="219"/>
      <c r="M10" s="256">
        <v>0.13361120759522982</v>
      </c>
      <c r="N10" s="257">
        <v>4616</v>
      </c>
      <c r="O10" s="258">
        <v>-4.726279236033093E-2</v>
      </c>
      <c r="P10" s="257">
        <v>-1851</v>
      </c>
      <c r="Q10" s="258">
        <v>0.11084608581459543</v>
      </c>
      <c r="R10" s="257">
        <f t="shared" si="0"/>
        <v>4136</v>
      </c>
      <c r="S10" s="258">
        <f t="shared" si="1"/>
        <v>5.4597215855629821E-2</v>
      </c>
      <c r="T10" s="257">
        <f t="shared" si="2"/>
        <v>2263</v>
      </c>
      <c r="U10" s="258">
        <f t="shared" ref="U10:U26" si="3">I10/H10-1</f>
        <v>0.18704245973645683</v>
      </c>
      <c r="V10" s="257">
        <f t="shared" ref="V10:V26" si="4">I10-H10</f>
        <v>8176</v>
      </c>
      <c r="W10" s="258">
        <v>0.15357897021965217</v>
      </c>
      <c r="X10" s="257">
        <v>7782</v>
      </c>
    </row>
    <row r="11" spans="1:26" x14ac:dyDescent="0.35">
      <c r="B11" s="303" t="s">
        <v>37</v>
      </c>
      <c r="C11" s="219"/>
      <c r="D11" s="253">
        <v>28413</v>
      </c>
      <c r="E11" s="254">
        <v>27579</v>
      </c>
      <c r="F11" s="254">
        <v>30931</v>
      </c>
      <c r="G11" s="254">
        <v>35120</v>
      </c>
      <c r="H11" s="254">
        <v>36982</v>
      </c>
      <c r="I11" s="254">
        <v>40207</v>
      </c>
      <c r="J11" s="257">
        <v>43504</v>
      </c>
      <c r="L11" s="222"/>
      <c r="M11" s="256">
        <v>-2.9352761060078114E-2</v>
      </c>
      <c r="N11" s="257">
        <v>-834</v>
      </c>
      <c r="O11" s="258">
        <v>0.12154175278291457</v>
      </c>
      <c r="P11" s="257">
        <v>3352</v>
      </c>
      <c r="Q11" s="258">
        <v>0.13543047428146515</v>
      </c>
      <c r="R11" s="257">
        <f t="shared" si="0"/>
        <v>4189</v>
      </c>
      <c r="S11" s="258">
        <f t="shared" si="1"/>
        <v>5.3018223234624129E-2</v>
      </c>
      <c r="T11" s="257">
        <f t="shared" si="2"/>
        <v>1862</v>
      </c>
      <c r="U11" s="258">
        <f t="shared" si="3"/>
        <v>8.7204586014818064E-2</v>
      </c>
      <c r="V11" s="257">
        <f t="shared" si="4"/>
        <v>3225</v>
      </c>
      <c r="W11" s="258">
        <v>0.112406668712284</v>
      </c>
      <c r="X11" s="257">
        <v>4396</v>
      </c>
    </row>
    <row r="12" spans="1:26" x14ac:dyDescent="0.35">
      <c r="B12" s="303" t="s">
        <v>38</v>
      </c>
      <c r="C12" s="219"/>
      <c r="D12" s="253">
        <v>22115</v>
      </c>
      <c r="E12" s="254">
        <v>28653</v>
      </c>
      <c r="F12" s="254">
        <v>36929</v>
      </c>
      <c r="G12" s="254">
        <v>39491</v>
      </c>
      <c r="H12" s="254">
        <v>42042</v>
      </c>
      <c r="I12" s="254">
        <v>47979</v>
      </c>
      <c r="J12" s="257">
        <v>52670</v>
      </c>
      <c r="L12" s="222"/>
      <c r="M12" s="256">
        <v>0.29563644585123217</v>
      </c>
      <c r="N12" s="257">
        <v>6538</v>
      </c>
      <c r="O12" s="258">
        <v>0.28883537500436263</v>
      </c>
      <c r="P12" s="257">
        <v>8276</v>
      </c>
      <c r="Q12" s="258">
        <v>6.9376370873839077E-2</v>
      </c>
      <c r="R12" s="257">
        <f t="shared" si="0"/>
        <v>2562</v>
      </c>
      <c r="S12" s="258">
        <f t="shared" si="1"/>
        <v>6.4596996784077376E-2</v>
      </c>
      <c r="T12" s="257">
        <f t="shared" si="2"/>
        <v>2551</v>
      </c>
      <c r="U12" s="258">
        <f t="shared" si="3"/>
        <v>0.14121592693021268</v>
      </c>
      <c r="V12" s="257">
        <f t="shared" si="4"/>
        <v>5937</v>
      </c>
      <c r="W12" s="258">
        <v>0.11017431444048653</v>
      </c>
      <c r="X12" s="257">
        <v>5227</v>
      </c>
    </row>
    <row r="13" spans="1:26" x14ac:dyDescent="0.35">
      <c r="B13" s="303" t="s">
        <v>6</v>
      </c>
      <c r="C13" s="219"/>
      <c r="D13" s="253">
        <v>22532</v>
      </c>
      <c r="E13" s="254">
        <v>24418</v>
      </c>
      <c r="F13" s="254">
        <v>26624</v>
      </c>
      <c r="G13" s="254">
        <v>28747</v>
      </c>
      <c r="H13" s="254">
        <v>38665</v>
      </c>
      <c r="I13" s="254">
        <v>45957</v>
      </c>
      <c r="J13" s="257">
        <v>56019</v>
      </c>
      <c r="K13" s="304"/>
      <c r="L13" s="219"/>
      <c r="M13" s="256">
        <v>8.3703177702822762E-2</v>
      </c>
      <c r="N13" s="257">
        <v>1886</v>
      </c>
      <c r="O13" s="258">
        <v>9.0343189450405426E-2</v>
      </c>
      <c r="P13" s="257">
        <v>2206</v>
      </c>
      <c r="Q13" s="258">
        <v>7.9740084134615419E-2</v>
      </c>
      <c r="R13" s="257">
        <f t="shared" si="0"/>
        <v>2123</v>
      </c>
      <c r="S13" s="258">
        <f t="shared" si="1"/>
        <v>0.34500991407799075</v>
      </c>
      <c r="T13" s="257">
        <f t="shared" si="2"/>
        <v>9918</v>
      </c>
      <c r="U13" s="258">
        <f t="shared" si="3"/>
        <v>0.1885943359627571</v>
      </c>
      <c r="V13" s="257">
        <f t="shared" si="4"/>
        <v>7292</v>
      </c>
      <c r="W13" s="258">
        <v>0.24481134171814589</v>
      </c>
      <c r="X13" s="257">
        <v>11017</v>
      </c>
      <c r="Z13" s="224"/>
    </row>
    <row r="14" spans="1:26" x14ac:dyDescent="0.35">
      <c r="B14" s="303" t="s">
        <v>5</v>
      </c>
      <c r="C14" s="219"/>
      <c r="D14" s="253">
        <v>18016</v>
      </c>
      <c r="E14" s="254">
        <v>26271</v>
      </c>
      <c r="F14" s="254">
        <v>26136</v>
      </c>
      <c r="G14" s="254">
        <v>26969</v>
      </c>
      <c r="H14" s="254">
        <v>27567</v>
      </c>
      <c r="I14" s="254">
        <v>26847</v>
      </c>
      <c r="J14" s="257">
        <v>28448</v>
      </c>
      <c r="L14" s="222"/>
      <c r="M14" s="256">
        <v>0.45820381882770866</v>
      </c>
      <c r="N14" s="257">
        <v>8255</v>
      </c>
      <c r="O14" s="258">
        <v>-5.1387461459403427E-3</v>
      </c>
      <c r="P14" s="257">
        <v>-135</v>
      </c>
      <c r="Q14" s="258">
        <v>3.1871747780838788E-2</v>
      </c>
      <c r="R14" s="257">
        <f t="shared" si="0"/>
        <v>833</v>
      </c>
      <c r="S14" s="258">
        <f t="shared" si="1"/>
        <v>2.2173606733657092E-2</v>
      </c>
      <c r="T14" s="257">
        <f t="shared" si="2"/>
        <v>598</v>
      </c>
      <c r="U14" s="258">
        <f t="shared" si="3"/>
        <v>-2.611818478615735E-2</v>
      </c>
      <c r="V14" s="257">
        <f t="shared" si="4"/>
        <v>-720</v>
      </c>
      <c r="W14" s="258">
        <v>4.7422680412371188E-2</v>
      </c>
      <c r="X14" s="257">
        <v>1288</v>
      </c>
      <c r="Z14" s="224"/>
    </row>
    <row r="15" spans="1:26" x14ac:dyDescent="0.35">
      <c r="B15" s="303" t="s">
        <v>4</v>
      </c>
      <c r="C15" s="219"/>
      <c r="D15" s="253">
        <v>125565</v>
      </c>
      <c r="E15" s="254">
        <v>139852</v>
      </c>
      <c r="F15" s="254">
        <v>141310</v>
      </c>
      <c r="G15" s="254">
        <v>148050</v>
      </c>
      <c r="H15" s="254">
        <v>153910</v>
      </c>
      <c r="I15" s="254">
        <v>168591</v>
      </c>
      <c r="J15" s="257">
        <v>172466</v>
      </c>
      <c r="L15" s="222"/>
      <c r="M15" s="256">
        <v>0.11378170668578025</v>
      </c>
      <c r="N15" s="257">
        <v>14287</v>
      </c>
      <c r="O15" s="258">
        <v>1.0425306752853025E-2</v>
      </c>
      <c r="P15" s="257">
        <v>1458</v>
      </c>
      <c r="Q15" s="258">
        <v>4.7696553676314535E-2</v>
      </c>
      <c r="R15" s="257">
        <f t="shared" si="0"/>
        <v>6740</v>
      </c>
      <c r="S15" s="258">
        <f t="shared" si="1"/>
        <v>3.9581222559945894E-2</v>
      </c>
      <c r="T15" s="257">
        <f t="shared" si="2"/>
        <v>5860</v>
      </c>
      <c r="U15" s="258">
        <f t="shared" si="3"/>
        <v>9.5386914430511283E-2</v>
      </c>
      <c r="V15" s="257">
        <f t="shared" si="4"/>
        <v>14681</v>
      </c>
      <c r="W15" s="258">
        <v>3.5197656690796109E-2</v>
      </c>
      <c r="X15" s="257">
        <v>5864</v>
      </c>
      <c r="Z15" s="224"/>
    </row>
    <row r="16" spans="1:26" x14ac:dyDescent="0.35">
      <c r="B16" s="303" t="s">
        <v>40</v>
      </c>
      <c r="C16" s="219"/>
      <c r="D16" s="253">
        <v>69490</v>
      </c>
      <c r="E16" s="254">
        <v>75685</v>
      </c>
      <c r="F16" s="254">
        <v>73889</v>
      </c>
      <c r="G16" s="254">
        <v>80243</v>
      </c>
      <c r="H16" s="254">
        <v>85666</v>
      </c>
      <c r="I16" s="254">
        <v>97263</v>
      </c>
      <c r="J16" s="257">
        <v>102622</v>
      </c>
      <c r="L16" s="222"/>
      <c r="M16" s="256">
        <v>8.9149517916246923E-2</v>
      </c>
      <c r="N16" s="257">
        <v>6195</v>
      </c>
      <c r="O16" s="258">
        <v>-2.372993327607853E-2</v>
      </c>
      <c r="P16" s="257">
        <v>-1796</v>
      </c>
      <c r="Q16" s="258">
        <v>8.5993855648337281E-2</v>
      </c>
      <c r="R16" s="257">
        <f t="shared" si="0"/>
        <v>6354</v>
      </c>
      <c r="S16" s="258">
        <f t="shared" si="1"/>
        <v>6.7582219009757916E-2</v>
      </c>
      <c r="T16" s="257">
        <f t="shared" si="2"/>
        <v>5423</v>
      </c>
      <c r="U16" s="258">
        <f t="shared" si="3"/>
        <v>0.13537459435481991</v>
      </c>
      <c r="V16" s="257">
        <f t="shared" si="4"/>
        <v>11597</v>
      </c>
      <c r="W16" s="258">
        <v>8.5177704696141276E-2</v>
      </c>
      <c r="X16" s="257">
        <v>8055</v>
      </c>
      <c r="Z16" s="224"/>
    </row>
    <row r="17" spans="2:28" x14ac:dyDescent="0.35">
      <c r="B17" s="303" t="s">
        <v>41</v>
      </c>
      <c r="C17" s="219"/>
      <c r="D17" s="253">
        <v>192995</v>
      </c>
      <c r="E17" s="254">
        <v>203003</v>
      </c>
      <c r="F17" s="254">
        <v>193486</v>
      </c>
      <c r="G17" s="254">
        <v>203102</v>
      </c>
      <c r="H17" s="254">
        <v>227045</v>
      </c>
      <c r="I17" s="254">
        <v>245461</v>
      </c>
      <c r="J17" s="257">
        <v>277249</v>
      </c>
      <c r="L17" s="222"/>
      <c r="M17" s="256">
        <v>5.1856265706365479E-2</v>
      </c>
      <c r="N17" s="257">
        <v>10008</v>
      </c>
      <c r="O17" s="258">
        <v>-4.6881080575163936E-2</v>
      </c>
      <c r="P17" s="257">
        <v>-9517</v>
      </c>
      <c r="Q17" s="258">
        <v>4.9698686209854959E-2</v>
      </c>
      <c r="R17" s="257">
        <f t="shared" si="0"/>
        <v>9616</v>
      </c>
      <c r="S17" s="258">
        <f t="shared" si="1"/>
        <v>0.11788657915727074</v>
      </c>
      <c r="T17" s="257">
        <f t="shared" si="2"/>
        <v>23943</v>
      </c>
      <c r="U17" s="258">
        <f t="shared" si="3"/>
        <v>8.1111673897245051E-2</v>
      </c>
      <c r="V17" s="257">
        <f t="shared" si="4"/>
        <v>18416</v>
      </c>
      <c r="W17" s="258">
        <v>0.13239582737691657</v>
      </c>
      <c r="X17" s="257">
        <v>32415</v>
      </c>
      <c r="Z17" s="224"/>
    </row>
    <row r="18" spans="2:28" x14ac:dyDescent="0.35">
      <c r="B18" s="303" t="s">
        <v>3</v>
      </c>
      <c r="C18" s="219"/>
      <c r="D18" s="253">
        <v>77342</v>
      </c>
      <c r="E18" s="254">
        <v>94194</v>
      </c>
      <c r="F18" s="254">
        <v>109857</v>
      </c>
      <c r="G18" s="254">
        <v>128089</v>
      </c>
      <c r="H18" s="254">
        <v>169532</v>
      </c>
      <c r="I18" s="254">
        <v>200429</v>
      </c>
      <c r="J18" s="257">
        <v>243711</v>
      </c>
      <c r="L18" s="222"/>
      <c r="M18" s="256">
        <v>0.21788937446665457</v>
      </c>
      <c r="N18" s="257">
        <v>16852</v>
      </c>
      <c r="O18" s="258">
        <v>0.1662844767182623</v>
      </c>
      <c r="P18" s="257">
        <v>15663</v>
      </c>
      <c r="Q18" s="258">
        <v>0.16596120411079851</v>
      </c>
      <c r="R18" s="257">
        <f t="shared" si="0"/>
        <v>18232</v>
      </c>
      <c r="S18" s="258">
        <f t="shared" si="1"/>
        <v>0.32354847020431099</v>
      </c>
      <c r="T18" s="257">
        <f t="shared" si="2"/>
        <v>41443</v>
      </c>
      <c r="U18" s="258">
        <f t="shared" si="3"/>
        <v>0.18224877899157677</v>
      </c>
      <c r="V18" s="257">
        <f t="shared" si="4"/>
        <v>30897</v>
      </c>
      <c r="W18" s="258">
        <v>0.24207366484381776</v>
      </c>
      <c r="X18" s="257">
        <v>47498</v>
      </c>
      <c r="Z18" s="224"/>
    </row>
    <row r="19" spans="2:28" x14ac:dyDescent="0.35">
      <c r="B19" s="303" t="s">
        <v>2</v>
      </c>
      <c r="C19" s="219"/>
      <c r="D19" s="253">
        <v>31925</v>
      </c>
      <c r="E19" s="254">
        <v>31136</v>
      </c>
      <c r="F19" s="254">
        <v>31717</v>
      </c>
      <c r="G19" s="254">
        <v>33614</v>
      </c>
      <c r="H19" s="254">
        <v>36559</v>
      </c>
      <c r="I19" s="254">
        <v>40743</v>
      </c>
      <c r="J19" s="257">
        <v>44021</v>
      </c>
      <c r="K19" s="304"/>
      <c r="L19" s="219"/>
      <c r="M19" s="256">
        <v>-2.4714173844949117E-2</v>
      </c>
      <c r="N19" s="257">
        <v>-789</v>
      </c>
      <c r="O19" s="258">
        <v>1.8660071942446121E-2</v>
      </c>
      <c r="P19" s="257">
        <v>581</v>
      </c>
      <c r="Q19" s="258">
        <v>5.9810196424630258E-2</v>
      </c>
      <c r="R19" s="257">
        <f t="shared" si="0"/>
        <v>1897</v>
      </c>
      <c r="S19" s="258">
        <f t="shared" si="1"/>
        <v>8.7612304396977425E-2</v>
      </c>
      <c r="T19" s="257">
        <f t="shared" si="2"/>
        <v>2945</v>
      </c>
      <c r="U19" s="258">
        <f t="shared" si="3"/>
        <v>0.11444514346672507</v>
      </c>
      <c r="V19" s="257">
        <f t="shared" si="4"/>
        <v>4184</v>
      </c>
      <c r="W19" s="258">
        <v>0.10778096532286474</v>
      </c>
      <c r="X19" s="257">
        <v>4283</v>
      </c>
      <c r="Z19" s="224"/>
    </row>
    <row r="20" spans="2:28" x14ac:dyDescent="0.35">
      <c r="B20" s="303" t="s">
        <v>35</v>
      </c>
      <c r="C20" s="219"/>
      <c r="D20" s="253">
        <v>70220</v>
      </c>
      <c r="E20" s="254">
        <v>72627</v>
      </c>
      <c r="F20" s="254">
        <v>73730</v>
      </c>
      <c r="G20" s="254">
        <v>77158</v>
      </c>
      <c r="H20" s="254">
        <v>82694</v>
      </c>
      <c r="I20" s="254">
        <v>89704</v>
      </c>
      <c r="J20" s="257">
        <v>101955</v>
      </c>
      <c r="L20" s="222"/>
      <c r="M20" s="256">
        <v>3.4277983480489826E-2</v>
      </c>
      <c r="N20" s="257">
        <v>2407</v>
      </c>
      <c r="O20" s="258">
        <v>1.518718933729879E-2</v>
      </c>
      <c r="P20" s="257">
        <v>1103</v>
      </c>
      <c r="Q20" s="258">
        <v>4.6493964464939586E-2</v>
      </c>
      <c r="R20" s="257">
        <f t="shared" si="0"/>
        <v>3428</v>
      </c>
      <c r="S20" s="258">
        <f t="shared" si="1"/>
        <v>7.1748878923766801E-2</v>
      </c>
      <c r="T20" s="257">
        <f t="shared" si="2"/>
        <v>5536</v>
      </c>
      <c r="U20" s="258">
        <f t="shared" si="3"/>
        <v>8.4770358188018369E-2</v>
      </c>
      <c r="V20" s="257">
        <f t="shared" si="4"/>
        <v>7010</v>
      </c>
      <c r="W20" s="258">
        <v>0.14606400557547694</v>
      </c>
      <c r="X20" s="257">
        <v>12994</v>
      </c>
      <c r="Z20" s="224"/>
    </row>
    <row r="21" spans="2:28" x14ac:dyDescent="0.35">
      <c r="B21" s="303" t="s">
        <v>42</v>
      </c>
      <c r="C21" s="219"/>
      <c r="D21" s="253">
        <v>187101</v>
      </c>
      <c r="E21" s="254">
        <v>187165</v>
      </c>
      <c r="F21" s="254">
        <v>169910</v>
      </c>
      <c r="G21" s="254">
        <v>198080</v>
      </c>
      <c r="H21" s="254">
        <v>218173</v>
      </c>
      <c r="I21" s="254">
        <v>243836</v>
      </c>
      <c r="J21" s="257">
        <v>260125</v>
      </c>
      <c r="L21" s="222"/>
      <c r="M21" s="256">
        <v>3.4206123965141444E-4</v>
      </c>
      <c r="N21" s="257">
        <v>64</v>
      </c>
      <c r="O21" s="258">
        <v>-9.2191381935725181E-2</v>
      </c>
      <c r="P21" s="257">
        <v>-17255</v>
      </c>
      <c r="Q21" s="258">
        <v>0.16579365546465774</v>
      </c>
      <c r="R21" s="257">
        <f t="shared" si="0"/>
        <v>28170</v>
      </c>
      <c r="S21" s="258">
        <f t="shared" si="1"/>
        <v>0.10143881260096932</v>
      </c>
      <c r="T21" s="257">
        <f t="shared" si="2"/>
        <v>20093</v>
      </c>
      <c r="U21" s="258">
        <f t="shared" si="3"/>
        <v>0.11762683741801228</v>
      </c>
      <c r="V21" s="257">
        <f t="shared" si="4"/>
        <v>25663</v>
      </c>
      <c r="W21" s="258">
        <v>9.1728256718246914E-2</v>
      </c>
      <c r="X21" s="257">
        <v>21856</v>
      </c>
      <c r="Z21" s="224"/>
    </row>
    <row r="22" spans="2:28" x14ac:dyDescent="0.35">
      <c r="B22" s="303" t="s">
        <v>43</v>
      </c>
      <c r="C22" s="219"/>
      <c r="D22" s="253">
        <v>43902</v>
      </c>
      <c r="E22" s="254">
        <v>44054</v>
      </c>
      <c r="F22" s="254">
        <v>44045</v>
      </c>
      <c r="G22" s="254">
        <v>46064</v>
      </c>
      <c r="H22" s="254">
        <v>47227</v>
      </c>
      <c r="I22" s="254">
        <v>50551</v>
      </c>
      <c r="J22" s="257">
        <v>57113</v>
      </c>
      <c r="L22" s="222"/>
      <c r="M22" s="256">
        <v>3.4622568447906232E-3</v>
      </c>
      <c r="N22" s="257">
        <v>152</v>
      </c>
      <c r="O22" s="258">
        <v>-2.0429472919603064E-4</v>
      </c>
      <c r="P22" s="257">
        <v>-9</v>
      </c>
      <c r="Q22" s="258">
        <v>4.5839482347598937E-2</v>
      </c>
      <c r="R22" s="257">
        <f t="shared" si="0"/>
        <v>2019</v>
      </c>
      <c r="S22" s="258">
        <f t="shared" si="1"/>
        <v>2.5247481764501645E-2</v>
      </c>
      <c r="T22" s="257">
        <f t="shared" si="2"/>
        <v>1163</v>
      </c>
      <c r="U22" s="258">
        <f t="shared" si="3"/>
        <v>7.0383467084506712E-2</v>
      </c>
      <c r="V22" s="257">
        <f t="shared" si="4"/>
        <v>3324</v>
      </c>
      <c r="W22" s="258">
        <v>0.14906244970223725</v>
      </c>
      <c r="X22" s="257">
        <v>7409</v>
      </c>
      <c r="Z22" s="224"/>
    </row>
    <row r="23" spans="2:28" x14ac:dyDescent="0.35">
      <c r="B23" s="303" t="s">
        <v>44</v>
      </c>
      <c r="C23" s="219"/>
      <c r="D23" s="253">
        <v>17706</v>
      </c>
      <c r="E23" s="254">
        <v>17755</v>
      </c>
      <c r="F23" s="254">
        <v>17268</v>
      </c>
      <c r="G23" s="254">
        <v>18123</v>
      </c>
      <c r="H23" s="254">
        <v>20187</v>
      </c>
      <c r="I23" s="254">
        <v>22154</v>
      </c>
      <c r="J23" s="257">
        <v>22603</v>
      </c>
      <c r="K23" s="304"/>
      <c r="L23" s="219"/>
      <c r="M23" s="256">
        <v>2.7674234722692148E-3</v>
      </c>
      <c r="N23" s="257">
        <v>49</v>
      </c>
      <c r="O23" s="258">
        <v>-2.7428893269501597E-2</v>
      </c>
      <c r="P23" s="257">
        <v>-487</v>
      </c>
      <c r="Q23" s="258">
        <v>4.9513551077136952E-2</v>
      </c>
      <c r="R23" s="257">
        <f t="shared" si="0"/>
        <v>855</v>
      </c>
      <c r="S23" s="258">
        <f t="shared" si="1"/>
        <v>0.11388842906803509</v>
      </c>
      <c r="T23" s="257">
        <f t="shared" si="2"/>
        <v>2064</v>
      </c>
      <c r="U23" s="258">
        <f t="shared" si="3"/>
        <v>9.743894585624413E-2</v>
      </c>
      <c r="V23" s="257">
        <f t="shared" si="4"/>
        <v>1967</v>
      </c>
      <c r="W23" s="258">
        <v>3.8645345096957939E-2</v>
      </c>
      <c r="X23" s="257">
        <v>841</v>
      </c>
      <c r="Z23" s="224"/>
    </row>
    <row r="24" spans="2:28" x14ac:dyDescent="0.35">
      <c r="B24" s="303" t="s">
        <v>45</v>
      </c>
      <c r="C24" s="219"/>
      <c r="D24" s="253">
        <v>84144</v>
      </c>
      <c r="E24" s="254">
        <v>89779</v>
      </c>
      <c r="F24" s="254">
        <v>88748</v>
      </c>
      <c r="G24" s="254">
        <v>89865</v>
      </c>
      <c r="H24" s="254">
        <v>89904</v>
      </c>
      <c r="I24" s="254">
        <v>94658</v>
      </c>
      <c r="J24" s="257">
        <v>99620</v>
      </c>
      <c r="L24" s="222"/>
      <c r="M24" s="256">
        <v>6.6968530138809657E-2</v>
      </c>
      <c r="N24" s="257">
        <v>5635</v>
      </c>
      <c r="O24" s="258">
        <v>-1.1483754552846448E-2</v>
      </c>
      <c r="P24" s="257">
        <v>-1031</v>
      </c>
      <c r="Q24" s="258">
        <v>1.2586199125614206E-2</v>
      </c>
      <c r="R24" s="257">
        <f t="shared" si="0"/>
        <v>1117</v>
      </c>
      <c r="S24" s="258">
        <f t="shared" si="1"/>
        <v>4.3398430979801894E-4</v>
      </c>
      <c r="T24" s="257">
        <f t="shared" si="2"/>
        <v>39</v>
      </c>
      <c r="U24" s="258">
        <f t="shared" si="3"/>
        <v>5.2878626090051561E-2</v>
      </c>
      <c r="V24" s="257">
        <f t="shared" si="4"/>
        <v>4754</v>
      </c>
      <c r="W24" s="258">
        <v>6.1537641856252323E-2</v>
      </c>
      <c r="X24" s="257">
        <v>5775</v>
      </c>
      <c r="Z24" s="224"/>
    </row>
    <row r="25" spans="2:28" x14ac:dyDescent="0.35">
      <c r="B25" s="303" t="s">
        <v>46</v>
      </c>
      <c r="C25" s="219"/>
      <c r="D25" s="253">
        <v>11661</v>
      </c>
      <c r="E25" s="254">
        <v>12152</v>
      </c>
      <c r="F25" s="254">
        <v>11213</v>
      </c>
      <c r="G25" s="254">
        <v>11764</v>
      </c>
      <c r="H25" s="254">
        <v>12841</v>
      </c>
      <c r="I25" s="254">
        <v>13957</v>
      </c>
      <c r="J25" s="257">
        <v>14290</v>
      </c>
      <c r="L25" s="222"/>
      <c r="M25" s="256">
        <v>4.2106165851985233E-2</v>
      </c>
      <c r="N25" s="257">
        <v>491</v>
      </c>
      <c r="O25" s="258">
        <v>-7.7271231073074431E-2</v>
      </c>
      <c r="P25" s="257">
        <v>-939</v>
      </c>
      <c r="Q25" s="258">
        <v>4.9139391777401231E-2</v>
      </c>
      <c r="R25" s="257">
        <f t="shared" si="0"/>
        <v>551</v>
      </c>
      <c r="S25" s="258">
        <f t="shared" si="1"/>
        <v>9.1550493029581848E-2</v>
      </c>
      <c r="T25" s="257">
        <f t="shared" si="2"/>
        <v>1077</v>
      </c>
      <c r="U25" s="258">
        <f t="shared" si="3"/>
        <v>8.6909119227474463E-2</v>
      </c>
      <c r="V25" s="257">
        <f t="shared" si="4"/>
        <v>1116</v>
      </c>
      <c r="W25" s="258">
        <v>3.214156735283491E-2</v>
      </c>
      <c r="X25" s="257">
        <v>445</v>
      </c>
      <c r="Z25" s="224"/>
    </row>
    <row r="26" spans="2:28" x14ac:dyDescent="0.35">
      <c r="B26" s="305" t="s">
        <v>1</v>
      </c>
      <c r="C26" s="219"/>
      <c r="D26" s="260">
        <v>3710</v>
      </c>
      <c r="E26" s="261">
        <v>3873</v>
      </c>
      <c r="F26" s="261">
        <v>3677</v>
      </c>
      <c r="G26" s="261">
        <v>3992</v>
      </c>
      <c r="H26" s="261">
        <v>4310</v>
      </c>
      <c r="I26" s="261">
        <v>4565</v>
      </c>
      <c r="J26" s="265">
        <v>4892</v>
      </c>
      <c r="K26" s="1225"/>
      <c r="L26" s="219"/>
      <c r="M26" s="264">
        <v>4.3935309973045733E-2</v>
      </c>
      <c r="N26" s="265">
        <v>163</v>
      </c>
      <c r="O26" s="266">
        <v>-5.060676478182291E-2</v>
      </c>
      <c r="P26" s="265">
        <v>-196</v>
      </c>
      <c r="Q26" s="266">
        <v>8.5667663856404674E-2</v>
      </c>
      <c r="R26" s="265">
        <f t="shared" si="0"/>
        <v>315</v>
      </c>
      <c r="S26" s="266">
        <f t="shared" si="1"/>
        <v>7.965931863727449E-2</v>
      </c>
      <c r="T26" s="265">
        <f t="shared" si="2"/>
        <v>318</v>
      </c>
      <c r="U26" s="266">
        <f t="shared" si="3"/>
        <v>5.9164733178654227E-2</v>
      </c>
      <c r="V26" s="265">
        <f t="shared" si="4"/>
        <v>255</v>
      </c>
      <c r="W26" s="266">
        <v>9.6615108720017995E-2</v>
      </c>
      <c r="X26" s="265">
        <v>431</v>
      </c>
      <c r="Z26" s="224"/>
      <c r="AA26" s="224"/>
      <c r="AB26" s="286"/>
    </row>
    <row r="27" spans="2:28" x14ac:dyDescent="0.35">
      <c r="B27" s="235" t="s">
        <v>0</v>
      </c>
      <c r="C27" s="219"/>
      <c r="D27" s="1226">
        <f t="shared" ref="D27:J27" si="5">SUM(D9:D26)</f>
        <v>1320659</v>
      </c>
      <c r="E27" s="306">
        <f t="shared" si="5"/>
        <v>1411021</v>
      </c>
      <c r="F27" s="307">
        <f t="shared" si="5"/>
        <v>1427207</v>
      </c>
      <c r="G27" s="306">
        <f t="shared" si="5"/>
        <v>1569205</v>
      </c>
      <c r="H27" s="307">
        <v>1727429</v>
      </c>
      <c r="I27" s="306">
        <v>1906051</v>
      </c>
      <c r="J27" s="306">
        <f t="shared" si="5"/>
        <v>2065850</v>
      </c>
      <c r="K27" s="308"/>
      <c r="L27" s="222"/>
      <c r="M27" s="240">
        <f t="shared" ref="M27" si="6">E27/D27-1</f>
        <v>6.842190149008931E-2</v>
      </c>
      <c r="N27" s="241">
        <f t="shared" ref="N27" si="7">E27-D27</f>
        <v>90362</v>
      </c>
      <c r="O27" s="242">
        <f t="shared" ref="O27" si="8">F27/E27-1</f>
        <v>1.1471126227037054E-2</v>
      </c>
      <c r="P27" s="243">
        <f t="shared" ref="P27" si="9">F27-E27</f>
        <v>16186</v>
      </c>
      <c r="Q27" s="242">
        <f t="shared" ref="Q27" si="10">G27/F27-1</f>
        <v>9.9493626362538778E-2</v>
      </c>
      <c r="R27" s="237">
        <f t="shared" si="0"/>
        <v>141998</v>
      </c>
      <c r="S27" s="242">
        <f t="shared" si="1"/>
        <v>0.10083067540569912</v>
      </c>
      <c r="T27" s="243">
        <f t="shared" si="2"/>
        <v>158224</v>
      </c>
      <c r="U27" s="309">
        <f>I27/H27-1</f>
        <v>0.10340338155721596</v>
      </c>
      <c r="V27" s="237">
        <f>I27-H27</f>
        <v>178622</v>
      </c>
      <c r="W27" s="242">
        <v>0.10332425935450318</v>
      </c>
      <c r="X27" s="243">
        <v>193463</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EVO_prest!D9:J9</xm:f>
              <xm:sqref>K9</xm:sqref>
            </x14:sparkline>
            <x14:sparkline>
              <xm:f>EVO_prest!D10:J10</xm:f>
              <xm:sqref>K10</xm:sqref>
            </x14:sparkline>
            <x14:sparkline>
              <xm:f>EVO_prest!D11:J11</xm:f>
              <xm:sqref>K11</xm:sqref>
            </x14:sparkline>
            <x14:sparkline>
              <xm:f>EVO_prest!D12:J12</xm:f>
              <xm:sqref>K12</xm:sqref>
            </x14:sparkline>
            <x14:sparkline>
              <xm:f>EVO_prest!D13:J13</xm:f>
              <xm:sqref>K13</xm:sqref>
            </x14:sparkline>
            <x14:sparkline>
              <xm:f>EVO_prest!D14:J14</xm:f>
              <xm:sqref>K14</xm:sqref>
            </x14:sparkline>
            <x14:sparkline>
              <xm:f>EVO_prest!D15:J15</xm:f>
              <xm:sqref>K15</xm:sqref>
            </x14:sparkline>
            <x14:sparkline>
              <xm:f>EVO_prest!D16:J16</xm:f>
              <xm:sqref>K16</xm:sqref>
            </x14:sparkline>
            <x14:sparkline>
              <xm:f>EVO_prest!D17:J17</xm:f>
              <xm:sqref>K17</xm:sqref>
            </x14:sparkline>
            <x14:sparkline>
              <xm:f>EVO_prest!D18:J18</xm:f>
              <xm:sqref>K18</xm:sqref>
            </x14:sparkline>
            <x14:sparkline>
              <xm:f>EVO_prest!D19:J19</xm:f>
              <xm:sqref>K19</xm:sqref>
            </x14:sparkline>
            <x14:sparkline>
              <xm:f>EVO_prest!D20:J20</xm:f>
              <xm:sqref>K20</xm:sqref>
            </x14:sparkline>
            <x14:sparkline>
              <xm:f>EVO_prest!D21:J21</xm:f>
              <xm:sqref>K21</xm:sqref>
            </x14:sparkline>
            <x14:sparkline>
              <xm:f>EVO_prest!D22:J22</xm:f>
              <xm:sqref>K22</xm:sqref>
            </x14:sparkline>
            <x14:sparkline>
              <xm:f>EVO_prest!D23:J23</xm:f>
              <xm:sqref>K23</xm:sqref>
            </x14:sparkline>
            <x14:sparkline>
              <xm:f>EVO_prest!D24:J24</xm:f>
              <xm:sqref>K24</xm:sqref>
            </x14:sparkline>
            <x14:sparkline>
              <xm:f>EVO_prest!D25:J25</xm:f>
              <xm:sqref>K25</xm:sqref>
            </x14:sparkline>
            <x14:sparkline>
              <xm:f>EVO_prest!D26:J26</xm:f>
              <xm:sqref>K26</xm:sqref>
            </x14:sparkline>
            <x14:sparkline>
              <xm:f>EVO_prest!D27:J27</xm:f>
              <xm:sqref>K27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6"/>
      <c r="C2" s="1386"/>
    </row>
    <row r="3" spans="1:53" s="345" customFormat="1" ht="4.5" customHeight="1" x14ac:dyDescent="0.25">
      <c r="B3" s="1387"/>
      <c r="C3" s="1387"/>
    </row>
    <row r="4" spans="1:53" s="345" customFormat="1" ht="17.25" customHeight="1" x14ac:dyDescent="0.25">
      <c r="A4" s="1388" t="s">
        <v>391</v>
      </c>
      <c r="B4" s="1388"/>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row>
    <row r="5" spans="1:53" s="345" customFormat="1" ht="17.25" customHeight="1" x14ac:dyDescent="0.25">
      <c r="B5" s="1389"/>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1:53" s="345" customFormat="1" ht="6" customHeight="1" x14ac:dyDescent="0.25"/>
    <row r="7" spans="1:53" s="322" customFormat="1" ht="12.75" customHeight="1" x14ac:dyDescent="0.25">
      <c r="A7" s="316"/>
      <c r="B7" s="1390" t="s">
        <v>12</v>
      </c>
      <c r="C7" s="317"/>
      <c r="D7" s="1393" t="s">
        <v>475</v>
      </c>
      <c r="E7" s="1394"/>
      <c r="F7" s="1394"/>
      <c r="G7" s="1394"/>
      <c r="H7" s="1394"/>
      <c r="I7" s="318"/>
      <c r="J7" s="1397"/>
      <c r="K7" s="1397"/>
      <c r="L7" s="1397"/>
      <c r="M7" s="1397"/>
      <c r="N7" s="1397"/>
      <c r="O7" s="1397"/>
      <c r="P7" s="318"/>
      <c r="Q7" s="1397"/>
      <c r="R7" s="1397"/>
      <c r="S7" s="1397"/>
      <c r="T7" s="1397"/>
      <c r="U7" s="1397"/>
      <c r="V7" s="1397"/>
      <c r="W7" s="318"/>
      <c r="X7" s="1397"/>
      <c r="Y7" s="1397"/>
      <c r="Z7" s="1397"/>
      <c r="AA7" s="1397"/>
      <c r="AB7" s="1397"/>
      <c r="AC7" s="1398"/>
      <c r="AD7" s="319"/>
      <c r="AE7" s="319"/>
      <c r="AF7" s="320"/>
      <c r="AG7" s="320"/>
      <c r="AH7" s="320"/>
      <c r="AI7" s="320"/>
      <c r="AJ7" s="320"/>
      <c r="AK7" s="320"/>
      <c r="AL7" s="321"/>
    </row>
    <row r="8" spans="1:53" s="322" customFormat="1" ht="33.75" customHeight="1" x14ac:dyDescent="0.25">
      <c r="A8" s="316"/>
      <c r="B8" s="1391"/>
      <c r="C8" s="317"/>
      <c r="D8" s="1395"/>
      <c r="E8" s="1396"/>
      <c r="F8" s="1396"/>
      <c r="G8" s="1396"/>
      <c r="H8" s="1396"/>
      <c r="I8" s="323"/>
      <c r="J8" s="1399" t="s">
        <v>214</v>
      </c>
      <c r="K8" s="1400"/>
      <c r="L8" s="1400"/>
      <c r="M8" s="1400"/>
      <c r="N8" s="1400"/>
      <c r="O8" s="1401"/>
      <c r="P8" s="317"/>
      <c r="Q8" s="1399" t="s">
        <v>215</v>
      </c>
      <c r="R8" s="1400"/>
      <c r="S8" s="1400"/>
      <c r="T8" s="1400"/>
      <c r="U8" s="1400"/>
      <c r="V8" s="1401"/>
      <c r="W8" s="317"/>
      <c r="X8" s="1399" t="s">
        <v>216</v>
      </c>
      <c r="Y8" s="1400"/>
      <c r="Z8" s="1400"/>
      <c r="AA8" s="1400"/>
      <c r="AB8" s="1400"/>
      <c r="AC8" s="1401"/>
      <c r="AD8" s="319"/>
      <c r="AE8" s="319"/>
      <c r="AF8" s="320"/>
      <c r="AG8" s="320"/>
      <c r="AH8" s="320"/>
      <c r="AI8" s="320"/>
      <c r="AJ8" s="320"/>
      <c r="AK8" s="320"/>
      <c r="AL8" s="321"/>
    </row>
    <row r="9" spans="1:53" s="322" customFormat="1" ht="21.75" customHeight="1" x14ac:dyDescent="0.25">
      <c r="A9" s="316"/>
      <c r="B9" s="1391"/>
      <c r="C9" s="317"/>
      <c r="D9" s="1402" t="s">
        <v>9</v>
      </c>
      <c r="E9" s="1404" t="s">
        <v>24</v>
      </c>
      <c r="F9" s="1405"/>
      <c r="G9" s="1404" t="s">
        <v>23</v>
      </c>
      <c r="H9" s="1406"/>
      <c r="I9" s="323"/>
      <c r="J9" s="1407" t="s">
        <v>9</v>
      </c>
      <c r="K9" s="1410" t="s">
        <v>212</v>
      </c>
      <c r="L9" s="1412" t="s">
        <v>24</v>
      </c>
      <c r="M9" s="1413"/>
      <c r="N9" s="1408" t="s">
        <v>23</v>
      </c>
      <c r="O9" s="1409"/>
      <c r="P9" s="317"/>
      <c r="Q9" s="1407" t="s">
        <v>9</v>
      </c>
      <c r="R9" s="1410" t="s">
        <v>212</v>
      </c>
      <c r="S9" s="1412" t="s">
        <v>24</v>
      </c>
      <c r="T9" s="1413"/>
      <c r="U9" s="1408" t="s">
        <v>23</v>
      </c>
      <c r="V9" s="1409"/>
      <c r="W9" s="317"/>
      <c r="X9" s="1407" t="s">
        <v>9</v>
      </c>
      <c r="Y9" s="1410" t="s">
        <v>212</v>
      </c>
      <c r="Z9" s="1412" t="s">
        <v>24</v>
      </c>
      <c r="AA9" s="1413"/>
      <c r="AB9" s="1408" t="s">
        <v>23</v>
      </c>
      <c r="AC9" s="1409"/>
      <c r="AD9" s="319"/>
      <c r="AE9" s="319"/>
      <c r="AF9" s="320"/>
      <c r="AG9" s="320"/>
      <c r="AH9" s="320"/>
      <c r="AI9" s="320"/>
      <c r="AJ9" s="320"/>
      <c r="AK9" s="320"/>
      <c r="AL9" s="321"/>
    </row>
    <row r="10" spans="1:53" s="322" customFormat="1" ht="36.75" customHeight="1" x14ac:dyDescent="0.25">
      <c r="A10" s="316"/>
      <c r="B10" s="1392"/>
      <c r="C10" s="317"/>
      <c r="D10" s="1403"/>
      <c r="E10" s="407" t="s">
        <v>9</v>
      </c>
      <c r="F10" s="403" t="s">
        <v>212</v>
      </c>
      <c r="G10" s="406" t="s">
        <v>9</v>
      </c>
      <c r="H10" s="886" t="s">
        <v>212</v>
      </c>
      <c r="I10" s="346"/>
      <c r="J10" s="1403"/>
      <c r="K10" s="1411"/>
      <c r="L10" s="404" t="s">
        <v>9</v>
      </c>
      <c r="M10" s="403" t="s">
        <v>213</v>
      </c>
      <c r="N10" s="407" t="s">
        <v>9</v>
      </c>
      <c r="O10" s="402" t="s">
        <v>213</v>
      </c>
      <c r="P10" s="347"/>
      <c r="Q10" s="1403"/>
      <c r="R10" s="1411"/>
      <c r="S10" s="404" t="s">
        <v>9</v>
      </c>
      <c r="T10" s="403" t="s">
        <v>213</v>
      </c>
      <c r="U10" s="407" t="s">
        <v>9</v>
      </c>
      <c r="V10" s="402" t="s">
        <v>213</v>
      </c>
      <c r="W10" s="347"/>
      <c r="X10" s="1403"/>
      <c r="Y10" s="1411"/>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8584147</v>
      </c>
      <c r="E12" s="352">
        <f>L12+S12+Z12</f>
        <v>4354316</v>
      </c>
      <c r="F12" s="353">
        <f>E12/$D12*100</f>
        <v>50.725086604411594</v>
      </c>
      <c r="G12" s="352">
        <f>N12+U12+AB12</f>
        <v>4229831</v>
      </c>
      <c r="H12" s="354">
        <f>G12/$D12*100</f>
        <v>49.274913395588406</v>
      </c>
      <c r="I12" s="350"/>
      <c r="J12" s="355">
        <f>L12+N12</f>
        <v>7016107</v>
      </c>
      <c r="K12" s="356">
        <f>J12/$D12*100</f>
        <v>81.733304427335639</v>
      </c>
      <c r="L12" s="357">
        <v>3476457</v>
      </c>
      <c r="M12" s="353">
        <v>49.549657666281313</v>
      </c>
      <c r="N12" s="357">
        <v>3539650</v>
      </c>
      <c r="O12" s="358">
        <v>50.450342333718687</v>
      </c>
      <c r="P12" s="350"/>
      <c r="Q12" s="355">
        <v>1145951</v>
      </c>
      <c r="R12" s="356">
        <v>13.349619944765626</v>
      </c>
      <c r="S12" s="357">
        <v>613159</v>
      </c>
      <c r="T12" s="353">
        <v>53.506563544165495</v>
      </c>
      <c r="U12" s="357">
        <v>532792</v>
      </c>
      <c r="V12" s="358">
        <v>46.493436455834498</v>
      </c>
      <c r="W12" s="350"/>
      <c r="X12" s="355">
        <v>422089</v>
      </c>
      <c r="Y12" s="356">
        <v>4.91707562789873</v>
      </c>
      <c r="Z12" s="357">
        <v>264700</v>
      </c>
      <c r="AA12" s="353">
        <v>62.711892515559519</v>
      </c>
      <c r="AB12" s="357">
        <v>157389</v>
      </c>
      <c r="AC12" s="358">
        <f t="shared" ref="AC12:AC29" si="0">AB12/$X12*100</f>
        <v>37.288107484440488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1341289</v>
      </c>
      <c r="E13" s="365">
        <f t="shared" ref="E13:E29" si="2">L13+S13+Z13</f>
        <v>678615</v>
      </c>
      <c r="F13" s="366">
        <f t="shared" ref="F13:H28" si="3">E13/$D13*100</f>
        <v>50.59424180769394</v>
      </c>
      <c r="G13" s="365">
        <f t="shared" ref="G13:G29" si="4">N13+U13+AB13</f>
        <v>662674</v>
      </c>
      <c r="H13" s="367">
        <f t="shared" si="3"/>
        <v>49.40575819230606</v>
      </c>
      <c r="I13" s="350"/>
      <c r="J13" s="368">
        <f t="shared" ref="J13:J29" si="5">L13+N13</f>
        <v>1044239</v>
      </c>
      <c r="K13" s="369">
        <f t="shared" ref="K13:K29" si="6">J13/$D13*100</f>
        <v>77.853393265731697</v>
      </c>
      <c r="L13" s="370">
        <v>511688</v>
      </c>
      <c r="M13" s="371">
        <v>49.001042864708175</v>
      </c>
      <c r="N13" s="370">
        <v>532551</v>
      </c>
      <c r="O13" s="372">
        <v>50.998957135291825</v>
      </c>
      <c r="P13" s="350"/>
      <c r="Q13" s="368">
        <v>200993</v>
      </c>
      <c r="R13" s="369">
        <v>14.985062876084124</v>
      </c>
      <c r="S13" s="370">
        <v>106998</v>
      </c>
      <c r="T13" s="371">
        <v>53.23468976531521</v>
      </c>
      <c r="U13" s="370">
        <v>93995</v>
      </c>
      <c r="V13" s="372">
        <v>46.76531023468479</v>
      </c>
      <c r="W13" s="350"/>
      <c r="X13" s="368">
        <v>96057</v>
      </c>
      <c r="Y13" s="369">
        <v>7.1615438581841797</v>
      </c>
      <c r="Z13" s="370">
        <v>59929</v>
      </c>
      <c r="AA13" s="371">
        <v>62.388998198986023</v>
      </c>
      <c r="AB13" s="370">
        <v>36128</v>
      </c>
      <c r="AC13" s="372">
        <f t="shared" si="0"/>
        <v>37.611001801013984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1006060</v>
      </c>
      <c r="E14" s="365">
        <f t="shared" si="2"/>
        <v>526321</v>
      </c>
      <c r="F14" s="366">
        <f t="shared" si="3"/>
        <v>52.315070671729323</v>
      </c>
      <c r="G14" s="365">
        <f t="shared" si="4"/>
        <v>479739</v>
      </c>
      <c r="H14" s="367">
        <f t="shared" si="3"/>
        <v>47.684929328270684</v>
      </c>
      <c r="I14" s="350"/>
      <c r="J14" s="368">
        <f t="shared" si="5"/>
        <v>728875</v>
      </c>
      <c r="K14" s="369">
        <f t="shared" si="6"/>
        <v>72.448462318350792</v>
      </c>
      <c r="L14" s="370">
        <v>366097</v>
      </c>
      <c r="M14" s="371">
        <v>50.227679643285882</v>
      </c>
      <c r="N14" s="370">
        <v>362778</v>
      </c>
      <c r="O14" s="372">
        <v>49.772320356714111</v>
      </c>
      <c r="P14" s="350"/>
      <c r="Q14" s="368">
        <v>193292</v>
      </c>
      <c r="R14" s="369">
        <v>19.212770610102776</v>
      </c>
      <c r="S14" s="370">
        <v>105688</v>
      </c>
      <c r="T14" s="371">
        <v>54.677896653767355</v>
      </c>
      <c r="U14" s="370">
        <v>87604</v>
      </c>
      <c r="V14" s="372">
        <v>45.322103346232645</v>
      </c>
      <c r="W14" s="350"/>
      <c r="X14" s="368">
        <v>83893</v>
      </c>
      <c r="Y14" s="369">
        <v>8.3387670715464282</v>
      </c>
      <c r="Z14" s="370">
        <v>54536</v>
      </c>
      <c r="AA14" s="371">
        <v>65.006615569833002</v>
      </c>
      <c r="AB14" s="370">
        <v>29357</v>
      </c>
      <c r="AC14" s="372">
        <f t="shared" si="0"/>
        <v>34.993384430166998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1209906</v>
      </c>
      <c r="E15" s="365">
        <f t="shared" si="2"/>
        <v>607257</v>
      </c>
      <c r="F15" s="366">
        <f t="shared" si="3"/>
        <v>50.190428016721953</v>
      </c>
      <c r="G15" s="365">
        <f t="shared" si="4"/>
        <v>602649</v>
      </c>
      <c r="H15" s="367">
        <f t="shared" si="3"/>
        <v>49.80957198327804</v>
      </c>
      <c r="I15" s="350"/>
      <c r="J15" s="368">
        <f t="shared" si="5"/>
        <v>1010320</v>
      </c>
      <c r="K15" s="369">
        <f t="shared" si="6"/>
        <v>83.504007749362358</v>
      </c>
      <c r="L15" s="370">
        <v>496569</v>
      </c>
      <c r="M15" s="371">
        <v>49.149675350384037</v>
      </c>
      <c r="N15" s="370">
        <v>513751</v>
      </c>
      <c r="O15" s="372">
        <v>50.850324649615963</v>
      </c>
      <c r="P15" s="350"/>
      <c r="Q15" s="368">
        <v>147036</v>
      </c>
      <c r="R15" s="369">
        <v>12.152679629657181</v>
      </c>
      <c r="S15" s="370">
        <v>78176</v>
      </c>
      <c r="T15" s="371">
        <v>53.167931662994093</v>
      </c>
      <c r="U15" s="370">
        <v>68860</v>
      </c>
      <c r="V15" s="372">
        <v>46.832068337005907</v>
      </c>
      <c r="W15" s="350"/>
      <c r="X15" s="368">
        <v>52550</v>
      </c>
      <c r="Y15" s="369">
        <v>4.3433126209804733</v>
      </c>
      <c r="Z15" s="370">
        <v>32512</v>
      </c>
      <c r="AA15" s="371">
        <v>61.868696479543296</v>
      </c>
      <c r="AB15" s="370">
        <v>20038</v>
      </c>
      <c r="AC15" s="372">
        <f t="shared" si="0"/>
        <v>38.131303520456704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2213016</v>
      </c>
      <c r="E16" s="365">
        <f t="shared" si="2"/>
        <v>1120293</v>
      </c>
      <c r="F16" s="366">
        <f t="shared" si="3"/>
        <v>50.622905573208691</v>
      </c>
      <c r="G16" s="365">
        <f t="shared" si="4"/>
        <v>1092723</v>
      </c>
      <c r="H16" s="367">
        <f t="shared" si="3"/>
        <v>49.377094426791309</v>
      </c>
      <c r="I16" s="350"/>
      <c r="J16" s="368">
        <f t="shared" si="5"/>
        <v>1826469</v>
      </c>
      <c r="K16" s="369">
        <f t="shared" si="6"/>
        <v>82.533022806884361</v>
      </c>
      <c r="L16" s="370">
        <v>907631</v>
      </c>
      <c r="M16" s="371">
        <v>49.69320585238512</v>
      </c>
      <c r="N16" s="370">
        <v>918838</v>
      </c>
      <c r="O16" s="372">
        <v>50.306794147614873</v>
      </c>
      <c r="P16" s="350"/>
      <c r="Q16" s="368">
        <v>288173</v>
      </c>
      <c r="R16" s="369">
        <v>13.021731428963912</v>
      </c>
      <c r="S16" s="370">
        <v>152018</v>
      </c>
      <c r="T16" s="371">
        <v>52.752339740364299</v>
      </c>
      <c r="U16" s="370">
        <v>136155</v>
      </c>
      <c r="V16" s="372">
        <v>47.247660259635701</v>
      </c>
      <c r="W16" s="350"/>
      <c r="X16" s="368">
        <v>98374</v>
      </c>
      <c r="Y16" s="369">
        <v>4.4452457641517276</v>
      </c>
      <c r="Z16" s="370">
        <v>60644</v>
      </c>
      <c r="AA16" s="371">
        <v>61.646369975806614</v>
      </c>
      <c r="AB16" s="370">
        <v>37730</v>
      </c>
      <c r="AC16" s="372">
        <f t="shared" si="0"/>
        <v>38.353630024193386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588387</v>
      </c>
      <c r="E17" s="375">
        <f t="shared" si="2"/>
        <v>303254</v>
      </c>
      <c r="F17" s="376">
        <f t="shared" si="3"/>
        <v>51.539887862920153</v>
      </c>
      <c r="G17" s="375">
        <f t="shared" si="4"/>
        <v>285133</v>
      </c>
      <c r="H17" s="367">
        <f t="shared" si="3"/>
        <v>48.460112137079847</v>
      </c>
      <c r="I17" s="350"/>
      <c r="J17" s="377">
        <f t="shared" si="5"/>
        <v>450214</v>
      </c>
      <c r="K17" s="378">
        <f t="shared" si="6"/>
        <v>76.516646356904545</v>
      </c>
      <c r="L17" s="375">
        <v>224707</v>
      </c>
      <c r="M17" s="376">
        <v>49.911153362623104</v>
      </c>
      <c r="N17" s="375">
        <v>225507</v>
      </c>
      <c r="O17" s="372">
        <v>50.088846637376896</v>
      </c>
      <c r="P17" s="350"/>
      <c r="Q17" s="377">
        <v>97495</v>
      </c>
      <c r="R17" s="378">
        <v>16.569876628817429</v>
      </c>
      <c r="S17" s="375">
        <v>52210</v>
      </c>
      <c r="T17" s="376">
        <v>53.551464177650132</v>
      </c>
      <c r="U17" s="375">
        <v>45285</v>
      </c>
      <c r="V17" s="372">
        <v>46.448535822349861</v>
      </c>
      <c r="W17" s="350"/>
      <c r="X17" s="377">
        <v>40678</v>
      </c>
      <c r="Y17" s="378">
        <v>6.9134770142780173</v>
      </c>
      <c r="Z17" s="375">
        <v>26337</v>
      </c>
      <c r="AA17" s="376">
        <v>64.745071045774125</v>
      </c>
      <c r="AB17" s="375">
        <v>14341</v>
      </c>
      <c r="AC17" s="372">
        <f t="shared" si="0"/>
        <v>35.254928954225875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2383703</v>
      </c>
      <c r="E18" s="365">
        <f t="shared" si="2"/>
        <v>1210118</v>
      </c>
      <c r="F18" s="366">
        <f t="shared" si="3"/>
        <v>50.766307715348766</v>
      </c>
      <c r="G18" s="365">
        <f t="shared" si="4"/>
        <v>1173585</v>
      </c>
      <c r="H18" s="367">
        <f t="shared" si="3"/>
        <v>49.233692284651234</v>
      </c>
      <c r="I18" s="350"/>
      <c r="J18" s="368">
        <f t="shared" si="5"/>
        <v>1752567</v>
      </c>
      <c r="K18" s="369">
        <f t="shared" si="6"/>
        <v>73.522875962315766</v>
      </c>
      <c r="L18" s="370">
        <v>861816</v>
      </c>
      <c r="M18" s="371">
        <v>49.174496609830037</v>
      </c>
      <c r="N18" s="370">
        <v>890751</v>
      </c>
      <c r="O18" s="372">
        <v>50.825503390169956</v>
      </c>
      <c r="P18" s="350"/>
      <c r="Q18" s="368">
        <v>413741</v>
      </c>
      <c r="R18" s="369">
        <v>17.357070071229511</v>
      </c>
      <c r="S18" s="370">
        <v>213048</v>
      </c>
      <c r="T18" s="371">
        <v>51.493083837473193</v>
      </c>
      <c r="U18" s="370">
        <v>200693</v>
      </c>
      <c r="V18" s="372">
        <v>48.506916162526799</v>
      </c>
      <c r="W18" s="350"/>
      <c r="X18" s="368">
        <v>217395</v>
      </c>
      <c r="Y18" s="369">
        <v>9.120053966454714</v>
      </c>
      <c r="Z18" s="370">
        <v>135254</v>
      </c>
      <c r="AA18" s="371">
        <v>62.215782331700368</v>
      </c>
      <c r="AB18" s="370">
        <v>82141</v>
      </c>
      <c r="AC18" s="372">
        <f t="shared" si="0"/>
        <v>37.78421766829964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2084086</v>
      </c>
      <c r="E19" s="365">
        <f t="shared" si="2"/>
        <v>1038971</v>
      </c>
      <c r="F19" s="366">
        <f t="shared" si="3"/>
        <v>49.852597253664193</v>
      </c>
      <c r="G19" s="365">
        <f t="shared" si="4"/>
        <v>1045115</v>
      </c>
      <c r="H19" s="367">
        <f t="shared" si="3"/>
        <v>50.1474027463358</v>
      </c>
      <c r="I19" s="350"/>
      <c r="J19" s="368">
        <f t="shared" si="5"/>
        <v>1679650</v>
      </c>
      <c r="K19" s="369">
        <f t="shared" si="6"/>
        <v>80.594082969704701</v>
      </c>
      <c r="L19" s="370">
        <v>816305</v>
      </c>
      <c r="M19" s="371">
        <v>48.599708272556782</v>
      </c>
      <c r="N19" s="370">
        <v>863345</v>
      </c>
      <c r="O19" s="372">
        <v>51.400291727443218</v>
      </c>
      <c r="P19" s="350"/>
      <c r="Q19" s="368">
        <v>273430</v>
      </c>
      <c r="R19" s="369">
        <v>13.119900042512642</v>
      </c>
      <c r="S19" s="370">
        <v>142320</v>
      </c>
      <c r="T19" s="371">
        <v>52.049884796840139</v>
      </c>
      <c r="U19" s="370">
        <v>131110</v>
      </c>
      <c r="V19" s="372">
        <v>47.950115203159861</v>
      </c>
      <c r="W19" s="350"/>
      <c r="X19" s="368">
        <v>131006</v>
      </c>
      <c r="Y19" s="369">
        <v>6.2860169877826539</v>
      </c>
      <c r="Z19" s="370">
        <v>80346</v>
      </c>
      <c r="AA19" s="371">
        <v>61.330015419141105</v>
      </c>
      <c r="AB19" s="370">
        <v>50660</v>
      </c>
      <c r="AC19" s="372">
        <f t="shared" si="0"/>
        <v>38.669984580858888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7901963</v>
      </c>
      <c r="E20" s="365">
        <f t="shared" si="2"/>
        <v>4014740</v>
      </c>
      <c r="F20" s="366">
        <f t="shared" si="3"/>
        <v>50.806869128595011</v>
      </c>
      <c r="G20" s="365">
        <f t="shared" si="4"/>
        <v>3887223</v>
      </c>
      <c r="H20" s="367">
        <f t="shared" si="3"/>
        <v>49.193130871404989</v>
      </c>
      <c r="I20" s="350"/>
      <c r="J20" s="368">
        <f t="shared" si="5"/>
        <v>6372799</v>
      </c>
      <c r="K20" s="369">
        <f t="shared" si="6"/>
        <v>80.648302200351978</v>
      </c>
      <c r="L20" s="370">
        <v>3143439</v>
      </c>
      <c r="M20" s="371">
        <v>49.325877059671896</v>
      </c>
      <c r="N20" s="370">
        <v>3229360</v>
      </c>
      <c r="O20" s="372">
        <v>50.674122940328104</v>
      </c>
      <c r="P20" s="350"/>
      <c r="Q20" s="368">
        <v>1076178</v>
      </c>
      <c r="R20" s="369">
        <v>13.619122235829249</v>
      </c>
      <c r="S20" s="370">
        <v>585697</v>
      </c>
      <c r="T20" s="371">
        <v>54.423803497190981</v>
      </c>
      <c r="U20" s="370">
        <v>490481</v>
      </c>
      <c r="V20" s="372">
        <v>45.576196502809012</v>
      </c>
      <c r="W20" s="350"/>
      <c r="X20" s="368">
        <v>452986</v>
      </c>
      <c r="Y20" s="369">
        <v>5.732575563818763</v>
      </c>
      <c r="Z20" s="370">
        <v>285604</v>
      </c>
      <c r="AA20" s="371">
        <v>63.049189158163834</v>
      </c>
      <c r="AB20" s="370">
        <v>167382</v>
      </c>
      <c r="AC20" s="372">
        <f t="shared" si="0"/>
        <v>36.950810841836173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5216195</v>
      </c>
      <c r="E21" s="365">
        <f t="shared" si="2"/>
        <v>2650269</v>
      </c>
      <c r="F21" s="366">
        <f t="shared" si="3"/>
        <v>50.808472459330986</v>
      </c>
      <c r="G21" s="365">
        <f t="shared" si="4"/>
        <v>2565926</v>
      </c>
      <c r="H21" s="367">
        <f t="shared" si="3"/>
        <v>49.191527540669014</v>
      </c>
      <c r="I21" s="350"/>
      <c r="J21" s="368">
        <f t="shared" si="5"/>
        <v>4168661</v>
      </c>
      <c r="K21" s="369">
        <f t="shared" si="6"/>
        <v>79.917660286856602</v>
      </c>
      <c r="L21" s="370">
        <v>2063159</v>
      </c>
      <c r="M21" s="371">
        <v>49.492127088290459</v>
      </c>
      <c r="N21" s="370">
        <v>2105502</v>
      </c>
      <c r="O21" s="372">
        <v>50.507872911709541</v>
      </c>
      <c r="P21" s="350"/>
      <c r="Q21" s="368">
        <v>755276</v>
      </c>
      <c r="R21" s="369">
        <v>14.479443349031238</v>
      </c>
      <c r="S21" s="370">
        <v>406226</v>
      </c>
      <c r="T21" s="371">
        <v>53.785106371710476</v>
      </c>
      <c r="U21" s="370">
        <v>349050</v>
      </c>
      <c r="V21" s="372">
        <v>46.214893628289531</v>
      </c>
      <c r="W21" s="350"/>
      <c r="X21" s="368">
        <v>292258</v>
      </c>
      <c r="Y21" s="369">
        <v>5.602896364112155</v>
      </c>
      <c r="Z21" s="370">
        <v>180884</v>
      </c>
      <c r="AA21" s="371">
        <v>61.891890042359833</v>
      </c>
      <c r="AB21" s="370">
        <v>111374</v>
      </c>
      <c r="AC21" s="372">
        <f t="shared" si="0"/>
        <v>38.108109957640167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1054306</v>
      </c>
      <c r="E22" s="365">
        <f t="shared" si="2"/>
        <v>532680</v>
      </c>
      <c r="F22" s="366">
        <f t="shared" si="3"/>
        <v>50.524231105580355</v>
      </c>
      <c r="G22" s="365">
        <f t="shared" si="4"/>
        <v>521626</v>
      </c>
      <c r="H22" s="367">
        <f t="shared" si="3"/>
        <v>49.475768894419645</v>
      </c>
      <c r="I22" s="350"/>
      <c r="J22" s="368">
        <f t="shared" si="5"/>
        <v>824039</v>
      </c>
      <c r="K22" s="369">
        <f t="shared" si="6"/>
        <v>78.159376879198263</v>
      </c>
      <c r="L22" s="370">
        <v>405288</v>
      </c>
      <c r="M22" s="371">
        <v>49.183109051877402</v>
      </c>
      <c r="N22" s="370">
        <v>418751</v>
      </c>
      <c r="O22" s="372">
        <v>50.816890948122605</v>
      </c>
      <c r="P22" s="350"/>
      <c r="Q22" s="368">
        <v>157208</v>
      </c>
      <c r="R22" s="369">
        <v>14.911041007070052</v>
      </c>
      <c r="S22" s="370">
        <v>81636</v>
      </c>
      <c r="T22" s="371">
        <v>51.928655030278357</v>
      </c>
      <c r="U22" s="370">
        <v>75572</v>
      </c>
      <c r="V22" s="372">
        <v>48.071344969721643</v>
      </c>
      <c r="W22" s="350"/>
      <c r="X22" s="368">
        <v>73059</v>
      </c>
      <c r="Y22" s="369">
        <v>6.9295821137316871</v>
      </c>
      <c r="Z22" s="370">
        <v>45756</v>
      </c>
      <c r="AA22" s="371">
        <v>62.628834229869014</v>
      </c>
      <c r="AB22" s="370">
        <v>27303</v>
      </c>
      <c r="AC22" s="372">
        <f t="shared" si="0"/>
        <v>37.371165770130986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2699424</v>
      </c>
      <c r="E23" s="365">
        <f t="shared" si="2"/>
        <v>1400360</v>
      </c>
      <c r="F23" s="366">
        <f t="shared" si="3"/>
        <v>51.876252118970569</v>
      </c>
      <c r="G23" s="365">
        <f t="shared" si="4"/>
        <v>1299064</v>
      </c>
      <c r="H23" s="367">
        <f t="shared" si="3"/>
        <v>48.123747881029431</v>
      </c>
      <c r="I23" s="350"/>
      <c r="J23" s="368">
        <f t="shared" si="5"/>
        <v>1989422</v>
      </c>
      <c r="K23" s="369">
        <f t="shared" si="6"/>
        <v>73.698018540251553</v>
      </c>
      <c r="L23" s="370">
        <v>995560</v>
      </c>
      <c r="M23" s="371">
        <v>50.042675711839927</v>
      </c>
      <c r="N23" s="370">
        <v>993862</v>
      </c>
      <c r="O23" s="372">
        <v>49.957324288160073</v>
      </c>
      <c r="P23" s="350"/>
      <c r="Q23" s="368">
        <v>473156</v>
      </c>
      <c r="R23" s="369">
        <v>17.528035610559883</v>
      </c>
      <c r="S23" s="370">
        <v>255046</v>
      </c>
      <c r="T23" s="371">
        <v>53.90315244866386</v>
      </c>
      <c r="U23" s="370">
        <v>218110</v>
      </c>
      <c r="V23" s="372">
        <v>46.096847551336133</v>
      </c>
      <c r="W23" s="350"/>
      <c r="X23" s="368">
        <v>236846</v>
      </c>
      <c r="Y23" s="369">
        <v>8.7739458491885678</v>
      </c>
      <c r="Z23" s="370">
        <v>149754</v>
      </c>
      <c r="AA23" s="371">
        <v>63.228426910313033</v>
      </c>
      <c r="AB23" s="370">
        <v>87092</v>
      </c>
      <c r="AC23" s="372">
        <f t="shared" si="0"/>
        <v>36.771573089686967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6871903</v>
      </c>
      <c r="E24" s="365">
        <f t="shared" si="2"/>
        <v>3583706</v>
      </c>
      <c r="F24" s="366">
        <f t="shared" si="3"/>
        <v>52.150124936280385</v>
      </c>
      <c r="G24" s="365">
        <f t="shared" si="4"/>
        <v>3288197</v>
      </c>
      <c r="H24" s="367">
        <f t="shared" si="3"/>
        <v>47.849875063719615</v>
      </c>
      <c r="I24" s="350"/>
      <c r="J24" s="368">
        <f t="shared" si="5"/>
        <v>5605365</v>
      </c>
      <c r="K24" s="369">
        <f t="shared" si="6"/>
        <v>81.56932657518594</v>
      </c>
      <c r="L24" s="370">
        <v>2842936</v>
      </c>
      <c r="M24" s="371">
        <v>50.718124511071096</v>
      </c>
      <c r="N24" s="370">
        <v>2762429</v>
      </c>
      <c r="O24" s="372">
        <v>49.281875488928911</v>
      </c>
      <c r="P24" s="350"/>
      <c r="Q24" s="368">
        <v>890790</v>
      </c>
      <c r="R24" s="369">
        <v>12.962784835583388</v>
      </c>
      <c r="S24" s="370">
        <v>499560</v>
      </c>
      <c r="T24" s="371">
        <v>56.080557707203717</v>
      </c>
      <c r="U24" s="370">
        <v>391230</v>
      </c>
      <c r="V24" s="372">
        <v>43.919442292796283</v>
      </c>
      <c r="W24" s="350"/>
      <c r="X24" s="368">
        <v>375748</v>
      </c>
      <c r="Y24" s="369">
        <v>5.467888589230669</v>
      </c>
      <c r="Z24" s="370">
        <v>241210</v>
      </c>
      <c r="AA24" s="371">
        <v>64.194619798375513</v>
      </c>
      <c r="AB24" s="370">
        <v>134538</v>
      </c>
      <c r="AC24" s="372">
        <f t="shared" si="0"/>
        <v>35.805380201624494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1551692</v>
      </c>
      <c r="E25" s="365">
        <f t="shared" si="2"/>
        <v>773873</v>
      </c>
      <c r="F25" s="366">
        <f t="shared" si="3"/>
        <v>49.872848477661805</v>
      </c>
      <c r="G25" s="365">
        <f t="shared" si="4"/>
        <v>777819</v>
      </c>
      <c r="H25" s="367">
        <f t="shared" si="3"/>
        <v>50.127151522338195</v>
      </c>
      <c r="I25" s="350"/>
      <c r="J25" s="368">
        <f t="shared" si="5"/>
        <v>1298039</v>
      </c>
      <c r="K25" s="369">
        <f t="shared" si="6"/>
        <v>83.653134771591269</v>
      </c>
      <c r="L25" s="370">
        <v>632511</v>
      </c>
      <c r="M25" s="371">
        <v>48.728196918582569</v>
      </c>
      <c r="N25" s="370">
        <v>665528</v>
      </c>
      <c r="O25" s="372">
        <v>51.271803081417431</v>
      </c>
      <c r="P25" s="350"/>
      <c r="Q25" s="368">
        <v>182344</v>
      </c>
      <c r="R25" s="369">
        <v>11.751301160281809</v>
      </c>
      <c r="S25" s="370">
        <v>97512</v>
      </c>
      <c r="T25" s="371">
        <v>53.476944675997018</v>
      </c>
      <c r="U25" s="370">
        <v>84832</v>
      </c>
      <c r="V25" s="372">
        <v>46.523055324002982</v>
      </c>
      <c r="W25" s="350"/>
      <c r="X25" s="368">
        <v>71309</v>
      </c>
      <c r="Y25" s="369">
        <v>4.5955640681269223</v>
      </c>
      <c r="Z25" s="370">
        <v>43850</v>
      </c>
      <c r="AA25" s="371">
        <v>61.492939180187633</v>
      </c>
      <c r="AB25" s="370">
        <v>27459</v>
      </c>
      <c r="AC25" s="372">
        <f t="shared" si="0"/>
        <v>38.507060819812367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672155</v>
      </c>
      <c r="E26" s="380">
        <f t="shared" si="2"/>
        <v>339580</v>
      </c>
      <c r="F26" s="381">
        <f t="shared" si="3"/>
        <v>50.521085166367875</v>
      </c>
      <c r="G26" s="380">
        <f t="shared" si="4"/>
        <v>332575</v>
      </c>
      <c r="H26" s="367">
        <f t="shared" si="3"/>
        <v>49.478914833632125</v>
      </c>
      <c r="I26" s="350"/>
      <c r="J26" s="377">
        <f t="shared" si="5"/>
        <v>534721</v>
      </c>
      <c r="K26" s="378">
        <f t="shared" si="6"/>
        <v>79.553228050077735</v>
      </c>
      <c r="L26" s="375">
        <v>263179</v>
      </c>
      <c r="M26" s="376">
        <v>49.218003407384415</v>
      </c>
      <c r="N26" s="375">
        <v>271542</v>
      </c>
      <c r="O26" s="372">
        <v>50.781996592615585</v>
      </c>
      <c r="P26" s="350"/>
      <c r="Q26" s="377">
        <v>95699</v>
      </c>
      <c r="R26" s="378">
        <v>14.23763863989705</v>
      </c>
      <c r="S26" s="375">
        <v>50241</v>
      </c>
      <c r="T26" s="376">
        <v>52.4989811805766</v>
      </c>
      <c r="U26" s="375">
        <v>45458</v>
      </c>
      <c r="V26" s="372">
        <v>47.5010188194234</v>
      </c>
      <c r="W26" s="350"/>
      <c r="X26" s="377">
        <v>41735</v>
      </c>
      <c r="Y26" s="378">
        <v>6.2091333100252175</v>
      </c>
      <c r="Z26" s="375">
        <v>26160</v>
      </c>
      <c r="AA26" s="376">
        <v>62.681202827363123</v>
      </c>
      <c r="AB26" s="375">
        <v>15575</v>
      </c>
      <c r="AC26" s="372">
        <f t="shared" si="0"/>
        <v>37.318797172636877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2216302</v>
      </c>
      <c r="E27" s="380">
        <f t="shared" si="2"/>
        <v>1138798</v>
      </c>
      <c r="F27" s="381">
        <f t="shared" si="3"/>
        <v>51.382798914588356</v>
      </c>
      <c r="G27" s="380">
        <f t="shared" si="4"/>
        <v>1077504</v>
      </c>
      <c r="H27" s="367">
        <f t="shared" si="3"/>
        <v>48.617201085411644</v>
      </c>
      <c r="I27" s="350"/>
      <c r="J27" s="377">
        <f t="shared" si="5"/>
        <v>1696058</v>
      </c>
      <c r="K27" s="378">
        <f t="shared" si="6"/>
        <v>76.526484206574736</v>
      </c>
      <c r="L27" s="375">
        <v>841552</v>
      </c>
      <c r="M27" s="376">
        <v>49.618114474858757</v>
      </c>
      <c r="N27" s="375">
        <v>854506</v>
      </c>
      <c r="O27" s="372">
        <v>50.381885525141236</v>
      </c>
      <c r="P27" s="350"/>
      <c r="Q27" s="377">
        <v>361316</v>
      </c>
      <c r="R27" s="378">
        <v>16.30265189491324</v>
      </c>
      <c r="S27" s="375">
        <v>195274</v>
      </c>
      <c r="T27" s="376">
        <v>54.045212500968674</v>
      </c>
      <c r="U27" s="375">
        <v>166042</v>
      </c>
      <c r="V27" s="372">
        <v>45.954787499031319</v>
      </c>
      <c r="W27" s="350"/>
      <c r="X27" s="377">
        <v>158928</v>
      </c>
      <c r="Y27" s="378">
        <v>7.1708638985120254</v>
      </c>
      <c r="Z27" s="375">
        <v>101972</v>
      </c>
      <c r="AA27" s="376">
        <v>64.1623879995973</v>
      </c>
      <c r="AB27" s="375">
        <v>56956</v>
      </c>
      <c r="AC27" s="372">
        <f t="shared" si="0"/>
        <v>35.8376120004027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322282</v>
      </c>
      <c r="E28" s="380">
        <f t="shared" si="2"/>
        <v>163131</v>
      </c>
      <c r="F28" s="381">
        <f t="shared" si="3"/>
        <v>50.617471655258441</v>
      </c>
      <c r="G28" s="380">
        <f t="shared" si="4"/>
        <v>159151</v>
      </c>
      <c r="H28" s="382">
        <f t="shared" si="3"/>
        <v>49.382528344741559</v>
      </c>
      <c r="I28" s="350"/>
      <c r="J28" s="377">
        <f t="shared" si="5"/>
        <v>252101</v>
      </c>
      <c r="K28" s="378">
        <f t="shared" si="6"/>
        <v>78.223729528797762</v>
      </c>
      <c r="L28" s="375">
        <v>124369</v>
      </c>
      <c r="M28" s="376">
        <v>49.333005422429899</v>
      </c>
      <c r="N28" s="375">
        <v>127732</v>
      </c>
      <c r="O28" s="383">
        <v>50.666994577570101</v>
      </c>
      <c r="P28" s="350"/>
      <c r="Q28" s="377">
        <v>48101</v>
      </c>
      <c r="R28" s="378">
        <v>14.925127683209116</v>
      </c>
      <c r="S28" s="375">
        <v>25024</v>
      </c>
      <c r="T28" s="376">
        <v>52.023866447682998</v>
      </c>
      <c r="U28" s="375">
        <v>23077</v>
      </c>
      <c r="V28" s="383">
        <v>47.976133552317002</v>
      </c>
      <c r="W28" s="350"/>
      <c r="X28" s="377">
        <v>22080</v>
      </c>
      <c r="Y28" s="378">
        <v>6.8511427879931235</v>
      </c>
      <c r="Z28" s="375">
        <v>13738</v>
      </c>
      <c r="AA28" s="376">
        <v>62.219202898550726</v>
      </c>
      <c r="AB28" s="375">
        <v>8342</v>
      </c>
      <c r="AC28" s="383">
        <f t="shared" si="0"/>
        <v>37.780797101449274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168545</v>
      </c>
      <c r="E29" s="386">
        <f t="shared" si="2"/>
        <v>83486</v>
      </c>
      <c r="F29" s="387">
        <f>E29/$D29*100</f>
        <v>49.533359043578869</v>
      </c>
      <c r="G29" s="386">
        <f t="shared" si="4"/>
        <v>85059</v>
      </c>
      <c r="H29" s="388">
        <f>G29/$D29*100</f>
        <v>50.466640956421138</v>
      </c>
      <c r="I29" s="350"/>
      <c r="J29" s="389">
        <f t="shared" si="5"/>
        <v>147939</v>
      </c>
      <c r="K29" s="390">
        <f t="shared" si="6"/>
        <v>87.774184935773832</v>
      </c>
      <c r="L29" s="391">
        <v>72269</v>
      </c>
      <c r="M29" s="392">
        <v>48.850539749491347</v>
      </c>
      <c r="N29" s="391">
        <v>75670</v>
      </c>
      <c r="O29" s="393">
        <v>51.14946025050866</v>
      </c>
      <c r="P29" s="350"/>
      <c r="Q29" s="389">
        <v>15743</v>
      </c>
      <c r="R29" s="390">
        <v>9.3405322020825299</v>
      </c>
      <c r="S29" s="391">
        <v>8076</v>
      </c>
      <c r="T29" s="392">
        <v>51.298990027313728</v>
      </c>
      <c r="U29" s="391">
        <v>7667</v>
      </c>
      <c r="V29" s="393">
        <v>48.701009972686272</v>
      </c>
      <c r="W29" s="350"/>
      <c r="X29" s="389">
        <v>4863</v>
      </c>
      <c r="Y29" s="390">
        <v>2.8852828621436415</v>
      </c>
      <c r="Z29" s="391">
        <v>3141</v>
      </c>
      <c r="AA29" s="392">
        <v>64.589759407772988</v>
      </c>
      <c r="AB29" s="391">
        <v>1722</v>
      </c>
      <c r="AC29" s="393">
        <f t="shared" si="0"/>
        <v>35.410240592227019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48085361</v>
      </c>
      <c r="E31" s="1234">
        <f>L31+S31+Z31</f>
        <v>24519768</v>
      </c>
      <c r="F31" s="1235">
        <f>E31/$D31*100</f>
        <v>50.992167865808469</v>
      </c>
      <c r="G31" s="1234">
        <f>N31+U31+AB31</f>
        <v>23565593</v>
      </c>
      <c r="H31" s="1236">
        <f>G31/$D31*100</f>
        <v>49.007832134191524</v>
      </c>
      <c r="I31" s="320"/>
      <c r="J31" s="1237">
        <f>L31+N31</f>
        <v>38397585</v>
      </c>
      <c r="K31" s="1238">
        <f>J31/$D31*100</f>
        <v>79.852961902480047</v>
      </c>
      <c r="L31" s="1234">
        <f>SUM(L12:L29)</f>
        <v>19045532</v>
      </c>
      <c r="M31" s="1235">
        <f>L31/$J31*100</f>
        <v>49.600859012357155</v>
      </c>
      <c r="N31" s="1234">
        <f>SUM(N12:N29)</f>
        <v>19352053</v>
      </c>
      <c r="O31" s="1239">
        <f>N31/$J31*100</f>
        <v>50.399140987642845</v>
      </c>
      <c r="P31" s="320"/>
      <c r="Q31" s="1237">
        <f>SUM(Q12:Q29)</f>
        <v>6815922</v>
      </c>
      <c r="R31" s="1238">
        <f>Q31/$D31*100</f>
        <v>14.174629987700415</v>
      </c>
      <c r="S31" s="1234">
        <f>SUM(S12:S29)</f>
        <v>3667909</v>
      </c>
      <c r="T31" s="1235">
        <f>S31/$Q31*100</f>
        <v>53.813834724047602</v>
      </c>
      <c r="U31" s="1234">
        <f>SUM(U12:U29)</f>
        <v>3148013</v>
      </c>
      <c r="V31" s="1239">
        <f>U31/$Q31*100</f>
        <v>46.186165275952398</v>
      </c>
      <c r="W31" s="320"/>
      <c r="X31" s="1237">
        <f>SUM(X12:X29)</f>
        <v>2871854</v>
      </c>
      <c r="Y31" s="1238">
        <f>X31/$D31*100</f>
        <v>5.9724081098195354</v>
      </c>
      <c r="Z31" s="1234">
        <f>SUM(Z12:Z29)</f>
        <v>1806327</v>
      </c>
      <c r="AA31" s="1235">
        <f>Z31/$X31*100</f>
        <v>62.897591590658855</v>
      </c>
      <c r="AB31" s="1234">
        <f>SUM(AB12:AB29)</f>
        <v>1065527</v>
      </c>
      <c r="AC31" s="1239">
        <f>AB31/$X31*100</f>
        <v>37.102408409341145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c r="AD32" s="396">
        <v>38567</v>
      </c>
      <c r="AE32" s="396">
        <v>3792</v>
      </c>
      <c r="AF32" s="396">
        <v>803</v>
      </c>
      <c r="AG32" s="396">
        <v>36957</v>
      </c>
      <c r="AH32" s="396">
        <v>3894</v>
      </c>
      <c r="AI32" s="396">
        <v>1480</v>
      </c>
    </row>
    <row r="33" spans="2:15" s="396" customFormat="1" ht="5.25" customHeight="1" x14ac:dyDescent="0.25">
      <c r="B33" s="397" t="s">
        <v>47</v>
      </c>
      <c r="C33" s="398"/>
      <c r="I33" s="398"/>
    </row>
    <row r="34" spans="2:15" s="394" customFormat="1" ht="13.5" customHeight="1" x14ac:dyDescent="0.25">
      <c r="B34" s="1415" t="s">
        <v>473</v>
      </c>
      <c r="C34" s="1415"/>
      <c r="D34" s="1415"/>
      <c r="E34" s="1415"/>
      <c r="F34" s="1415"/>
      <c r="G34" s="1415"/>
      <c r="H34" s="1415"/>
      <c r="I34" s="1415"/>
      <c r="J34" s="1415"/>
      <c r="K34" s="1415"/>
      <c r="L34" s="1415"/>
      <c r="M34" s="1415"/>
      <c r="N34" s="1415"/>
      <c r="O34" s="1415"/>
    </row>
    <row r="35" spans="2:15" s="329" customFormat="1" ht="29.25" customHeight="1" x14ac:dyDescent="0.25">
      <c r="B35" s="1416"/>
      <c r="C35" s="1416"/>
      <c r="D35" s="1416"/>
      <c r="E35" s="1416"/>
      <c r="F35" s="1416"/>
      <c r="G35" s="1416"/>
      <c r="H35" s="1416"/>
      <c r="I35" s="1416"/>
      <c r="J35" s="1416"/>
      <c r="K35" s="1416"/>
      <c r="L35" s="1416"/>
      <c r="M35" s="1416"/>
    </row>
    <row r="36" spans="2:15" s="329" customFormat="1" ht="4.5" customHeight="1" x14ac:dyDescent="0.25">
      <c r="B36" s="1414"/>
      <c r="C36" s="1414"/>
      <c r="D36" s="1414"/>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53125" defaultRowHeight="14.5" x14ac:dyDescent="0.25"/>
  <cols>
    <col min="1" max="1" width="0.453125" style="413" customWidth="1"/>
    <col min="2" max="2" width="30.7265625" style="413" customWidth="1"/>
    <col min="3" max="3" width="0.26953125" style="413" customWidth="1"/>
    <col min="4" max="4" width="13.7265625" style="413" customWidth="1"/>
    <col min="5" max="5" width="9.26953125" style="413" customWidth="1"/>
    <col min="6" max="6" width="0.453125" style="413" customWidth="1"/>
    <col min="7" max="7" width="11.26953125" style="413" customWidth="1"/>
    <col min="8" max="8" width="7.54296875" style="413" customWidth="1"/>
    <col min="9" max="9" width="0.453125" style="413" customWidth="1"/>
    <col min="10" max="10" width="9.54296875" style="413" customWidth="1"/>
    <col min="11" max="11" width="7.54296875" style="413" customWidth="1"/>
    <col min="12" max="12" width="18.453125" style="413" customWidth="1"/>
    <col min="13" max="13" width="15" style="413" customWidth="1"/>
    <col min="14" max="14" width="2" style="413" customWidth="1"/>
    <col min="15" max="16384" width="11.453125" style="413"/>
  </cols>
  <sheetData>
    <row r="1" spans="2:19" x14ac:dyDescent="0.25">
      <c r="G1" s="416" t="s">
        <v>24</v>
      </c>
      <c r="H1" s="417"/>
      <c r="I1" s="417"/>
      <c r="J1" s="416" t="s">
        <v>23</v>
      </c>
    </row>
    <row r="2" spans="2:19" s="408" customFormat="1" ht="15" customHeight="1" x14ac:dyDescent="0.25">
      <c r="C2" s="418"/>
      <c r="F2" s="418"/>
    </row>
    <row r="3" spans="2:19" s="419" customFormat="1" ht="52.5" customHeight="1" x14ac:dyDescent="0.35">
      <c r="B3" s="1417"/>
      <c r="C3" s="1417"/>
      <c r="D3" s="1417"/>
      <c r="E3" s="1417"/>
      <c r="F3" s="1417"/>
    </row>
    <row r="4" spans="2:19" s="419" customFormat="1" ht="23.25" customHeight="1" x14ac:dyDescent="0.25">
      <c r="B4" s="1383" t="s">
        <v>392</v>
      </c>
      <c r="C4" s="1383"/>
      <c r="D4" s="1383"/>
      <c r="E4" s="1383"/>
      <c r="F4" s="1383"/>
      <c r="G4" s="1383"/>
      <c r="H4" s="1383"/>
      <c r="I4" s="1383"/>
      <c r="J4" s="1383"/>
      <c r="K4" s="1383"/>
      <c r="L4" s="1383"/>
      <c r="M4" s="1383"/>
    </row>
    <row r="5" spans="2:19" s="419" customFormat="1" ht="15.75" customHeight="1" x14ac:dyDescent="0.25">
      <c r="B5" s="1422" t="str">
        <f>porsaad!$B$6</f>
        <v>Situación a 31 de octubre de 2024</v>
      </c>
      <c r="C5" s="1422"/>
      <c r="D5" s="1422"/>
      <c r="E5" s="1422"/>
      <c r="F5" s="1422"/>
      <c r="G5" s="1422"/>
      <c r="H5" s="1422"/>
      <c r="I5" s="1422"/>
      <c r="J5" s="1422"/>
      <c r="K5" s="1422"/>
      <c r="L5" s="1422"/>
      <c r="M5" s="1422"/>
      <c r="N5" s="420"/>
      <c r="O5" s="420"/>
      <c r="P5" s="420"/>
      <c r="Q5" s="420"/>
      <c r="R5" s="420"/>
      <c r="S5" s="420"/>
    </row>
    <row r="6" spans="2:19" s="419" customFormat="1" ht="10.5" customHeight="1" x14ac:dyDescent="0.25"/>
    <row r="7" spans="2:19" s="410" customFormat="1" ht="36.75" customHeight="1" x14ac:dyDescent="0.35">
      <c r="B7" s="1420" t="s">
        <v>12</v>
      </c>
      <c r="C7" s="409"/>
      <c r="D7" s="1418" t="s">
        <v>11</v>
      </c>
      <c r="E7" s="1419"/>
      <c r="F7" s="421"/>
    </row>
    <row r="8" spans="2:19" s="410" customFormat="1" ht="30.75" customHeight="1" x14ac:dyDescent="0.35">
      <c r="B8" s="1421"/>
      <c r="D8" s="422" t="s">
        <v>9</v>
      </c>
      <c r="E8" s="423" t="s">
        <v>10</v>
      </c>
      <c r="F8" s="421"/>
      <c r="M8" s="424"/>
    </row>
    <row r="9" spans="2:19" s="412" customFormat="1" ht="4.5" customHeight="1" x14ac:dyDescent="0.35">
      <c r="B9" s="411"/>
      <c r="D9" s="411"/>
      <c r="E9" s="411"/>
      <c r="F9" s="421"/>
    </row>
    <row r="10" spans="2:19" ht="18" customHeight="1" x14ac:dyDescent="0.35">
      <c r="B10" s="425" t="s">
        <v>8</v>
      </c>
      <c r="C10" s="414">
        <f t="shared" ref="C10:C27" si="0">D10</f>
        <v>412895</v>
      </c>
      <c r="D10" s="426">
        <v>412895</v>
      </c>
      <c r="E10" s="427">
        <f t="shared" ref="E10:E27" si="1">D10*100/$D$29</f>
        <v>19.237336819608995</v>
      </c>
      <c r="F10" s="421"/>
      <c r="M10" s="412"/>
    </row>
    <row r="11" spans="2:19" ht="18" customHeight="1" x14ac:dyDescent="0.35">
      <c r="B11" s="428" t="s">
        <v>7</v>
      </c>
      <c r="C11" s="414">
        <f t="shared" si="0"/>
        <v>57535</v>
      </c>
      <c r="D11" s="429">
        <v>57535</v>
      </c>
      <c r="E11" s="430">
        <f t="shared" si="1"/>
        <v>2.6806335119490514</v>
      </c>
      <c r="F11" s="421"/>
    </row>
    <row r="12" spans="2:19" ht="18" customHeight="1" x14ac:dyDescent="0.35">
      <c r="B12" s="428" t="s">
        <v>37</v>
      </c>
      <c r="C12" s="414">
        <f t="shared" si="0"/>
        <v>50749</v>
      </c>
      <c r="D12" s="429">
        <v>50749</v>
      </c>
      <c r="E12" s="430">
        <f t="shared" si="1"/>
        <v>2.3644645884748834</v>
      </c>
      <c r="F12" s="421"/>
    </row>
    <row r="13" spans="2:19" ht="18" customHeight="1" x14ac:dyDescent="0.35">
      <c r="B13" s="428" t="s">
        <v>38</v>
      </c>
      <c r="C13" s="414">
        <f t="shared" si="0"/>
        <v>46046</v>
      </c>
      <c r="D13" s="429">
        <v>46046</v>
      </c>
      <c r="E13" s="430">
        <f t="shared" si="1"/>
        <v>2.1453454539185892</v>
      </c>
      <c r="F13" s="421"/>
    </row>
    <row r="14" spans="2:19" ht="18" customHeight="1" x14ac:dyDescent="0.35">
      <c r="B14" s="428" t="s">
        <v>6</v>
      </c>
      <c r="C14" s="414">
        <f t="shared" si="0"/>
        <v>74817</v>
      </c>
      <c r="D14" s="429">
        <v>74817</v>
      </c>
      <c r="E14" s="430">
        <f t="shared" si="1"/>
        <v>3.4858252796296547</v>
      </c>
      <c r="F14" s="421"/>
      <c r="M14" s="414"/>
    </row>
    <row r="15" spans="2:19" ht="18" customHeight="1" x14ac:dyDescent="0.35">
      <c r="B15" s="428" t="s">
        <v>5</v>
      </c>
      <c r="C15" s="414">
        <f t="shared" si="0"/>
        <v>24593</v>
      </c>
      <c r="D15" s="429">
        <v>24593</v>
      </c>
      <c r="E15" s="430">
        <f t="shared" si="1"/>
        <v>1.1458211516357526</v>
      </c>
      <c r="F15" s="421"/>
      <c r="M15" s="414"/>
    </row>
    <row r="16" spans="2:19" ht="18" customHeight="1" x14ac:dyDescent="0.35">
      <c r="B16" s="428" t="s">
        <v>4</v>
      </c>
      <c r="C16" s="414">
        <f t="shared" si="0"/>
        <v>160404</v>
      </c>
      <c r="D16" s="429">
        <v>160404</v>
      </c>
      <c r="E16" s="430">
        <f t="shared" si="1"/>
        <v>7.4734394342691521</v>
      </c>
      <c r="F16" s="421"/>
    </row>
    <row r="17" spans="2:13" ht="18" customHeight="1" x14ac:dyDescent="0.35">
      <c r="B17" s="428" t="s">
        <v>40</v>
      </c>
      <c r="C17" s="414">
        <f t="shared" si="0"/>
        <v>99393</v>
      </c>
      <c r="D17" s="429">
        <v>99393</v>
      </c>
      <c r="E17" s="430">
        <f t="shared" si="1"/>
        <v>4.6308543782593565</v>
      </c>
      <c r="F17" s="421"/>
    </row>
    <row r="18" spans="2:13" ht="18" customHeight="1" x14ac:dyDescent="0.35">
      <c r="B18" s="428" t="s">
        <v>41</v>
      </c>
      <c r="C18" s="414">
        <f t="shared" si="0"/>
        <v>378335</v>
      </c>
      <c r="D18" s="429">
        <v>378335</v>
      </c>
      <c r="E18" s="430">
        <f t="shared" si="1"/>
        <v>17.627139649660979</v>
      </c>
      <c r="F18" s="421"/>
    </row>
    <row r="19" spans="2:13" ht="18" customHeight="1" x14ac:dyDescent="0.35">
      <c r="B19" s="428" t="s">
        <v>3</v>
      </c>
      <c r="C19" s="414">
        <f t="shared" si="0"/>
        <v>215210</v>
      </c>
      <c r="D19" s="429">
        <v>215210</v>
      </c>
      <c r="E19" s="430">
        <f t="shared" si="1"/>
        <v>10.026925143070399</v>
      </c>
      <c r="F19" s="421"/>
    </row>
    <row r="20" spans="2:13" ht="18" customHeight="1" x14ac:dyDescent="0.35">
      <c r="B20" s="428" t="s">
        <v>2</v>
      </c>
      <c r="C20" s="414">
        <f t="shared" si="0"/>
        <v>59181</v>
      </c>
      <c r="D20" s="429">
        <v>59181</v>
      </c>
      <c r="E20" s="430">
        <f t="shared" si="1"/>
        <v>2.7573228794760896</v>
      </c>
      <c r="F20" s="421"/>
    </row>
    <row r="21" spans="2:13" ht="18" customHeight="1" x14ac:dyDescent="0.35">
      <c r="B21" s="428" t="s">
        <v>35</v>
      </c>
      <c r="C21" s="414">
        <f t="shared" si="0"/>
        <v>84886</v>
      </c>
      <c r="D21" s="429">
        <v>84886</v>
      </c>
      <c r="E21" s="430">
        <f t="shared" si="1"/>
        <v>3.954953615978225</v>
      </c>
      <c r="F21" s="421"/>
    </row>
    <row r="22" spans="2:13" ht="18" customHeight="1" x14ac:dyDescent="0.35">
      <c r="B22" s="428" t="s">
        <v>42</v>
      </c>
      <c r="C22" s="414">
        <f t="shared" si="0"/>
        <v>256574</v>
      </c>
      <c r="D22" s="429">
        <v>256574</v>
      </c>
      <c r="E22" s="430">
        <f t="shared" si="1"/>
        <v>11.954129880851932</v>
      </c>
      <c r="F22" s="421"/>
    </row>
    <row r="23" spans="2:13" ht="18" customHeight="1" x14ac:dyDescent="0.35">
      <c r="B23" s="428" t="s">
        <v>43</v>
      </c>
      <c r="C23" s="414">
        <f t="shared" si="0"/>
        <v>66926</v>
      </c>
      <c r="D23" s="429">
        <v>66926</v>
      </c>
      <c r="E23" s="430">
        <f t="shared" si="1"/>
        <v>3.1181729107621834</v>
      </c>
      <c r="F23" s="421"/>
    </row>
    <row r="24" spans="2:13" ht="18" customHeight="1" x14ac:dyDescent="0.35">
      <c r="B24" s="428" t="s">
        <v>44</v>
      </c>
      <c r="C24" s="414">
        <f t="shared" si="0"/>
        <v>21325</v>
      </c>
      <c r="D24" s="429">
        <v>21325</v>
      </c>
      <c r="E24" s="430">
        <f t="shared" si="1"/>
        <v>0.99356060906080679</v>
      </c>
      <c r="F24" s="421"/>
    </row>
    <row r="25" spans="2:13" ht="18" customHeight="1" x14ac:dyDescent="0.35">
      <c r="B25" s="428" t="s">
        <v>45</v>
      </c>
      <c r="C25" s="414">
        <f t="shared" si="0"/>
        <v>117049</v>
      </c>
      <c r="D25" s="429">
        <v>117049</v>
      </c>
      <c r="E25" s="430">
        <f t="shared" si="1"/>
        <v>5.453471312073078</v>
      </c>
      <c r="F25" s="421"/>
    </row>
    <row r="26" spans="2:13" ht="18" customHeight="1" x14ac:dyDescent="0.35">
      <c r="B26" s="428" t="s">
        <v>46</v>
      </c>
      <c r="C26" s="414">
        <f t="shared" si="0"/>
        <v>14815</v>
      </c>
      <c r="D26" s="429">
        <v>14815</v>
      </c>
      <c r="E26" s="431">
        <f t="shared" si="1"/>
        <v>0.69025089909664028</v>
      </c>
      <c r="F26" s="421"/>
    </row>
    <row r="27" spans="2:13" ht="18" customHeight="1" x14ac:dyDescent="0.35">
      <c r="B27" s="432" t="s">
        <v>1</v>
      </c>
      <c r="C27" s="414">
        <f t="shared" si="0"/>
        <v>5588</v>
      </c>
      <c r="D27" s="433">
        <v>5588</v>
      </c>
      <c r="E27" s="434">
        <f t="shared" si="1"/>
        <v>0.26035248222423396</v>
      </c>
      <c r="F27" s="421"/>
    </row>
    <row r="28" spans="2:13" s="412" customFormat="1" ht="3.75" customHeight="1" x14ac:dyDescent="0.35">
      <c r="B28" s="411"/>
      <c r="D28" s="411"/>
      <c r="E28" s="415"/>
      <c r="F28" s="421"/>
    </row>
    <row r="29" spans="2:13" s="412" customFormat="1" ht="18" customHeight="1" x14ac:dyDescent="0.35">
      <c r="B29" s="1228" t="s">
        <v>0</v>
      </c>
      <c r="C29" s="1229"/>
      <c r="D29" s="1230">
        <f>SUM(D10:D28)</f>
        <v>2146321</v>
      </c>
      <c r="E29" s="1231">
        <f>D29*100/$D$29</f>
        <v>100</v>
      </c>
      <c r="F29" s="421"/>
    </row>
    <row r="30" spans="2:13" s="412" customFormat="1" ht="23.25" customHeight="1" x14ac:dyDescent="0.25">
      <c r="B30" s="1415"/>
      <c r="C30" s="1415"/>
      <c r="D30" s="1415"/>
      <c r="E30" s="1415"/>
      <c r="F30" s="1415"/>
      <c r="G30" s="1415"/>
      <c r="H30" s="1415"/>
      <c r="I30" s="1415"/>
      <c r="J30" s="1415"/>
      <c r="K30" s="1415"/>
      <c r="L30" s="1415"/>
      <c r="M30" s="1415"/>
    </row>
    <row r="31" spans="2:13" ht="24" customHeight="1" x14ac:dyDescent="0.25">
      <c r="D31" s="414"/>
    </row>
  </sheetData>
  <mergeCells count="6">
    <mergeCell ref="B30:M30"/>
    <mergeCell ref="B3:F3"/>
    <mergeCell ref="D7:E7"/>
    <mergeCell ref="B7:B8"/>
    <mergeCell ref="B4:M4"/>
    <mergeCell ref="B5:M5"/>
  </mergeCells>
  <conditionalFormatting sqref="D10">
    <cfRule type="cellIs" dxfId="36" priority="21" stopIfTrue="1" operator="notEqual">
      <formula>#REF!+#REF!</formula>
    </cfRule>
  </conditionalFormatting>
  <conditionalFormatting sqref="D11">
    <cfRule type="cellIs" dxfId="35" priority="22" stopIfTrue="1" operator="notEqual">
      <formula>#REF!+#REF!</formula>
    </cfRule>
  </conditionalFormatting>
  <conditionalFormatting sqref="D12">
    <cfRule type="cellIs" dxfId="34" priority="23" stopIfTrue="1" operator="notEqual">
      <formula>#REF!+#REF!</formula>
    </cfRule>
  </conditionalFormatting>
  <conditionalFormatting sqref="D13">
    <cfRule type="cellIs" dxfId="33" priority="24" stopIfTrue="1" operator="notEqual">
      <formula>#REF!+#REF!</formula>
    </cfRule>
  </conditionalFormatting>
  <conditionalFormatting sqref="D14">
    <cfRule type="cellIs" dxfId="32" priority="25" stopIfTrue="1" operator="notEqual">
      <formula>#REF!+#REF!</formula>
    </cfRule>
  </conditionalFormatting>
  <conditionalFormatting sqref="D15">
    <cfRule type="cellIs" dxfId="31" priority="26" stopIfTrue="1" operator="notEqual">
      <formula>#REF!+#REF!</formula>
    </cfRule>
  </conditionalFormatting>
  <conditionalFormatting sqref="D16">
    <cfRule type="cellIs" dxfId="30" priority="27" stopIfTrue="1" operator="notEqual">
      <formula>#REF!+#REF!</formula>
    </cfRule>
  </conditionalFormatting>
  <conditionalFormatting sqref="D17">
    <cfRule type="cellIs" dxfId="29" priority="28" stopIfTrue="1" operator="notEqual">
      <formula>#REF!+#REF!</formula>
    </cfRule>
  </conditionalFormatting>
  <conditionalFormatting sqref="D18">
    <cfRule type="cellIs" dxfId="28" priority="29" stopIfTrue="1" operator="notEqual">
      <formula>#REF!+#REF!</formula>
    </cfRule>
  </conditionalFormatting>
  <conditionalFormatting sqref="D19">
    <cfRule type="cellIs" dxfId="27" priority="30" stopIfTrue="1" operator="notEqual">
      <formula>#REF!+#REF!</formula>
    </cfRule>
  </conditionalFormatting>
  <conditionalFormatting sqref="D20">
    <cfRule type="cellIs" dxfId="26" priority="31" stopIfTrue="1" operator="notEqual">
      <formula>#REF!+#REF!</formula>
    </cfRule>
  </conditionalFormatting>
  <conditionalFormatting sqref="D21">
    <cfRule type="cellIs" dxfId="25" priority="32" stopIfTrue="1" operator="notEqual">
      <formula>#REF!+#REF!</formula>
    </cfRule>
  </conditionalFormatting>
  <conditionalFormatting sqref="D22">
    <cfRule type="cellIs" dxfId="24" priority="33" stopIfTrue="1" operator="notEqual">
      <formula>#REF!+#REF!</formula>
    </cfRule>
  </conditionalFormatting>
  <conditionalFormatting sqref="D23">
    <cfRule type="cellIs" dxfId="23" priority="34" stopIfTrue="1" operator="notEqual">
      <formula>#REF!+#REF!</formula>
    </cfRule>
  </conditionalFormatting>
  <conditionalFormatting sqref="D24">
    <cfRule type="cellIs" dxfId="22" priority="35" stopIfTrue="1" operator="notEqual">
      <formula>#REF!+#REF!</formula>
    </cfRule>
  </conditionalFormatting>
  <conditionalFormatting sqref="D25">
    <cfRule type="cellIs" dxfId="21" priority="36" stopIfTrue="1" operator="notEqual">
      <formula>#REF!+#REF!</formula>
    </cfRule>
  </conditionalFormatting>
  <conditionalFormatting sqref="D26">
    <cfRule type="cellIs" dxfId="20" priority="37" stopIfTrue="1" operator="notEqual">
      <formula>#REF!+#REF!</formula>
    </cfRule>
  </conditionalFormatting>
  <conditionalFormatting sqref="D27">
    <cfRule type="cellIs" dxfId="19" priority="38" stopIfTrue="1" operator="notEqual">
      <formula>#REF!+#REF!</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8.54296875" style="333" customWidth="1"/>
    <col min="6" max="6" width="0.453125" style="333" customWidth="1"/>
    <col min="7" max="7" width="14.54296875" style="333" customWidth="1"/>
    <col min="8" max="8" width="9.26953125" style="333" customWidth="1"/>
    <col min="9" max="9" width="0.453125" style="333" customWidth="1"/>
    <col min="10" max="10" width="10.81640625" style="333" customWidth="1"/>
    <col min="11" max="11" width="9" style="333" customWidth="1"/>
    <col min="12" max="12" width="13.1796875" style="333" customWidth="1"/>
    <col min="13" max="13" width="4.1796875" style="333" customWidth="1"/>
    <col min="14" max="14" width="6.1796875" style="333" customWidth="1"/>
    <col min="15" max="15" width="3.7265625" style="450" customWidth="1"/>
    <col min="16" max="16" width="3.1796875" style="333" customWidth="1"/>
    <col min="17" max="17" width="7" style="333" customWidth="1"/>
    <col min="18" max="18" width="5.7265625" style="333" customWidth="1"/>
    <col min="19" max="20" width="11.453125" style="333"/>
    <col min="21" max="21" width="17.1796875" style="333" customWidth="1"/>
    <col min="22" max="16384" width="11.453125" style="333"/>
  </cols>
  <sheetData>
    <row r="1" spans="1:21" s="340" customFormat="1" ht="15" customHeight="1" x14ac:dyDescent="0.25">
      <c r="B1" s="311"/>
      <c r="C1" s="341"/>
      <c r="F1" s="341"/>
      <c r="I1" s="341"/>
      <c r="O1" s="443"/>
    </row>
    <row r="2" spans="1:21" s="343" customFormat="1" ht="52.5" customHeight="1" x14ac:dyDescent="0.35">
      <c r="B2" s="1386"/>
      <c r="C2" s="1386"/>
      <c r="D2" s="1386"/>
      <c r="E2" s="1386"/>
      <c r="F2" s="1386"/>
      <c r="G2" s="1386"/>
      <c r="H2" s="1386"/>
      <c r="I2" s="1386"/>
      <c r="O2" s="444"/>
    </row>
    <row r="3" spans="1:21" s="345" customFormat="1" ht="4.5" customHeight="1" x14ac:dyDescent="0.25">
      <c r="B3" s="1387"/>
      <c r="C3" s="1387"/>
      <c r="D3" s="1387"/>
      <c r="E3" s="1387"/>
      <c r="F3" s="1387"/>
      <c r="G3" s="1387"/>
      <c r="H3" s="1387"/>
      <c r="I3" s="1387"/>
      <c r="O3" s="444"/>
    </row>
    <row r="4" spans="1:21" s="345" customFormat="1" ht="17.25" customHeight="1" x14ac:dyDescent="0.25">
      <c r="A4" s="1424" t="s">
        <v>393</v>
      </c>
      <c r="B4" s="1424"/>
      <c r="C4" s="1424"/>
      <c r="D4" s="1424"/>
      <c r="E4" s="1424"/>
      <c r="F4" s="1424"/>
      <c r="G4" s="1424"/>
      <c r="H4" s="1424"/>
      <c r="I4" s="1424"/>
      <c r="J4" s="1424"/>
      <c r="K4" s="1424"/>
      <c r="L4" s="1424"/>
      <c r="M4" s="1424"/>
      <c r="N4" s="1424"/>
      <c r="O4" s="1424"/>
      <c r="P4" s="1424"/>
      <c r="Q4" s="1424"/>
      <c r="R4" s="1424"/>
      <c r="S4" s="1424"/>
      <c r="T4" s="1424"/>
      <c r="U4" s="1424"/>
    </row>
    <row r="5" spans="1:21" s="345" customFormat="1" ht="17.2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row>
    <row r="6" spans="1:21" s="345" customFormat="1" ht="6" customHeight="1" x14ac:dyDescent="0.25">
      <c r="O6" s="444"/>
    </row>
    <row r="7" spans="1:21" s="322" customFormat="1" ht="39.75" customHeight="1" x14ac:dyDescent="0.25">
      <c r="A7" s="316"/>
      <c r="B7" s="1390" t="s">
        <v>12</v>
      </c>
      <c r="C7" s="437"/>
      <c r="D7" s="1426" t="s">
        <v>476</v>
      </c>
      <c r="E7" s="1427"/>
      <c r="F7" s="437"/>
      <c r="G7" s="1426" t="s">
        <v>477</v>
      </c>
      <c r="H7" s="1427"/>
      <c r="I7" s="437"/>
      <c r="J7" s="1426" t="s">
        <v>13</v>
      </c>
      <c r="K7" s="1428"/>
      <c r="L7" s="1427"/>
      <c r="M7" s="319"/>
      <c r="N7" s="319"/>
      <c r="O7" s="320"/>
      <c r="P7" s="320"/>
      <c r="Q7" s="320"/>
      <c r="R7" s="320"/>
      <c r="S7" s="320"/>
      <c r="T7" s="320"/>
      <c r="U7" s="321"/>
    </row>
    <row r="8" spans="1:21" s="322" customFormat="1" ht="26.25" customHeight="1" x14ac:dyDescent="0.25">
      <c r="A8" s="316"/>
      <c r="B8" s="1392"/>
      <c r="C8" s="437"/>
      <c r="D8" s="454" t="s">
        <v>9</v>
      </c>
      <c r="E8" s="737" t="s">
        <v>10</v>
      </c>
      <c r="F8" s="437"/>
      <c r="G8" s="455" t="s">
        <v>9</v>
      </c>
      <c r="H8" s="737" t="s">
        <v>10</v>
      </c>
      <c r="I8" s="437"/>
      <c r="J8" s="455" t="s">
        <v>9</v>
      </c>
      <c r="K8" s="737" t="s">
        <v>111</v>
      </c>
      <c r="L8" s="737" t="s">
        <v>110</v>
      </c>
      <c r="M8" s="319"/>
      <c r="N8" s="348"/>
      <c r="O8" s="329"/>
      <c r="P8" s="329"/>
      <c r="Q8" s="329"/>
      <c r="R8" s="329"/>
      <c r="S8" s="320"/>
      <c r="T8" s="320"/>
      <c r="U8" s="320"/>
    </row>
    <row r="9" spans="1:21" s="328" customFormat="1" ht="4.5" customHeight="1" x14ac:dyDescent="0.25">
      <c r="A9" s="326"/>
      <c r="B9" s="327"/>
      <c r="D9" s="327"/>
      <c r="E9" s="327"/>
      <c r="G9" s="327"/>
      <c r="H9" s="327"/>
      <c r="J9" s="327"/>
      <c r="K9" s="327"/>
      <c r="L9" s="327"/>
      <c r="M9" s="319"/>
      <c r="N9" s="348"/>
      <c r="O9" s="329"/>
      <c r="P9" s="329"/>
      <c r="Q9" s="329"/>
      <c r="R9" s="329"/>
      <c r="S9" s="329"/>
      <c r="T9" s="329"/>
      <c r="U9" s="329"/>
    </row>
    <row r="10" spans="1:21" s="331" customFormat="1" ht="18" customHeight="1" x14ac:dyDescent="0.35">
      <c r="A10" s="330"/>
      <c r="B10" s="349" t="s">
        <v>8</v>
      </c>
      <c r="C10" s="350"/>
      <c r="D10" s="456">
        <v>8584147</v>
      </c>
      <c r="E10" s="465">
        <v>17.851892595752791</v>
      </c>
      <c r="F10" s="350"/>
      <c r="G10" s="461">
        <v>1014321</v>
      </c>
      <c r="H10" s="469">
        <v>16.031753056369972</v>
      </c>
      <c r="I10" s="350"/>
      <c r="J10" s="473">
        <v>412895</v>
      </c>
      <c r="K10" s="478">
        <f t="shared" ref="K10:K27" si="0">J10*100/D10</f>
        <v>4.8099712178740646</v>
      </c>
      <c r="L10" s="479">
        <f>J10*100/G10</f>
        <v>40.706541617495844</v>
      </c>
      <c r="M10" s="447"/>
      <c r="N10" s="360">
        <f>_xlfn.RANK.EQ(L10,L$10:L$29,0)</f>
        <v>1</v>
      </c>
      <c r="O10" s="360">
        <v>1</v>
      </c>
      <c r="P10" s="360">
        <f>MATCH(O10,N$10:N$29,0)</f>
        <v>1</v>
      </c>
      <c r="Q10" s="361" t="str">
        <f>INDEX(B$10:B$29,P10,1)</f>
        <v>Andalucía</v>
      </c>
      <c r="R10" s="362">
        <f>INDEX(L$10:L$29,P10,1)</f>
        <v>40.706541617495844</v>
      </c>
      <c r="S10" s="329"/>
      <c r="T10" s="329"/>
      <c r="U10" s="329"/>
    </row>
    <row r="11" spans="1:21" s="331" customFormat="1" ht="18" customHeight="1" x14ac:dyDescent="0.35">
      <c r="A11" s="330"/>
      <c r="B11" s="363" t="s">
        <v>7</v>
      </c>
      <c r="C11" s="350"/>
      <c r="D11" s="457">
        <v>1341289</v>
      </c>
      <c r="E11" s="466">
        <v>2.7893915572350596</v>
      </c>
      <c r="F11" s="350"/>
      <c r="G11" s="462">
        <v>186533</v>
      </c>
      <c r="H11" s="470">
        <v>2.9482293996317339</v>
      </c>
      <c r="I11" s="350"/>
      <c r="J11" s="474">
        <v>57535</v>
      </c>
      <c r="K11" s="480">
        <f t="shared" si="0"/>
        <v>4.2895304442219384</v>
      </c>
      <c r="L11" s="481">
        <f>J11*100/G11</f>
        <v>30.844408228034716</v>
      </c>
      <c r="M11" s="447"/>
      <c r="N11" s="360">
        <f t="shared" ref="N11:N26" si="1">_xlfn.RANK.EQ(L11,L$10:L$29,0)</f>
        <v>13</v>
      </c>
      <c r="O11" s="360">
        <v>2</v>
      </c>
      <c r="P11" s="360">
        <f t="shared" ref="P11:P27" si="2">MATCH(O11,N$10:N$29,0)</f>
        <v>11</v>
      </c>
      <c r="Q11" s="361" t="str">
        <f t="shared" ref="Q11:Q28" si="3">INDEX(B$10:B$29,P11,1)</f>
        <v>Extremadura</v>
      </c>
      <c r="R11" s="362">
        <f t="shared" ref="R11:R28" si="4">INDEX(L$10:L$29,P11,1)</f>
        <v>39.313258534446682</v>
      </c>
      <c r="S11" s="329"/>
      <c r="T11" s="329"/>
      <c r="U11" s="329"/>
    </row>
    <row r="12" spans="1:21" s="331" customFormat="1" ht="18" customHeight="1" x14ac:dyDescent="0.35">
      <c r="A12" s="330"/>
      <c r="B12" s="363" t="s">
        <v>37</v>
      </c>
      <c r="C12" s="350"/>
      <c r="D12" s="457">
        <v>1006060</v>
      </c>
      <c r="E12" s="466">
        <v>2.0922375938905815</v>
      </c>
      <c r="F12" s="350"/>
      <c r="G12" s="462">
        <v>183865</v>
      </c>
      <c r="H12" s="470">
        <v>2.9060605821130245</v>
      </c>
      <c r="I12" s="350"/>
      <c r="J12" s="474">
        <v>50749</v>
      </c>
      <c r="K12" s="480">
        <f t="shared" si="0"/>
        <v>5.0443313520068385</v>
      </c>
      <c r="L12" s="481">
        <f>J12*100/G12</f>
        <v>27.601229162700896</v>
      </c>
      <c r="M12" s="447"/>
      <c r="N12" s="360">
        <f t="shared" si="1"/>
        <v>16</v>
      </c>
      <c r="O12" s="360">
        <v>3</v>
      </c>
      <c r="P12" s="360">
        <f t="shared" si="2"/>
        <v>7</v>
      </c>
      <c r="Q12" s="361" t="str">
        <f t="shared" si="3"/>
        <v>Castilla y León</v>
      </c>
      <c r="R12" s="373">
        <f t="shared" si="4"/>
        <v>39.155110420028173</v>
      </c>
      <c r="S12" s="329"/>
      <c r="T12" s="329"/>
      <c r="U12" s="329"/>
    </row>
    <row r="13" spans="1:21" s="331" customFormat="1" ht="18" customHeight="1" x14ac:dyDescent="0.35">
      <c r="A13" s="330"/>
      <c r="B13" s="363" t="s">
        <v>38</v>
      </c>
      <c r="C13" s="350"/>
      <c r="D13" s="457">
        <v>1209906</v>
      </c>
      <c r="E13" s="466">
        <v>2.516162871273858</v>
      </c>
      <c r="F13" s="350"/>
      <c r="G13" s="462">
        <v>122472</v>
      </c>
      <c r="H13" s="470">
        <v>1.9357194224705427</v>
      </c>
      <c r="I13" s="350"/>
      <c r="J13" s="474">
        <v>46046</v>
      </c>
      <c r="K13" s="480">
        <f t="shared" si="0"/>
        <v>3.8057501987757725</v>
      </c>
      <c r="L13" s="481">
        <f t="shared" ref="L13:L27" si="5">J13*100/G13</f>
        <v>37.597165066300867</v>
      </c>
      <c r="M13" s="447"/>
      <c r="N13" s="360">
        <f t="shared" si="1"/>
        <v>4</v>
      </c>
      <c r="O13" s="360">
        <v>4</v>
      </c>
      <c r="P13" s="360">
        <f t="shared" si="2"/>
        <v>4</v>
      </c>
      <c r="Q13" s="361" t="str">
        <f t="shared" si="3"/>
        <v>Balears, Illes</v>
      </c>
      <c r="R13" s="362">
        <f t="shared" si="4"/>
        <v>37.597165066300867</v>
      </c>
      <c r="S13" s="329"/>
      <c r="T13" s="329"/>
      <c r="U13" s="329"/>
    </row>
    <row r="14" spans="1:21" s="331" customFormat="1" ht="18" customHeight="1" x14ac:dyDescent="0.35">
      <c r="A14" s="330"/>
      <c r="B14" s="363" t="s">
        <v>6</v>
      </c>
      <c r="C14" s="350"/>
      <c r="D14" s="457">
        <v>2213016</v>
      </c>
      <c r="E14" s="466">
        <v>4.6022655418974603</v>
      </c>
      <c r="F14" s="350"/>
      <c r="G14" s="462">
        <v>253565</v>
      </c>
      <c r="H14" s="470">
        <v>4.0076972316835127</v>
      </c>
      <c r="I14" s="350"/>
      <c r="J14" s="474">
        <v>74817</v>
      </c>
      <c r="K14" s="480">
        <f t="shared" si="0"/>
        <v>3.380770857508486</v>
      </c>
      <c r="L14" s="481">
        <f t="shared" si="5"/>
        <v>29.506043815195316</v>
      </c>
      <c r="M14" s="447"/>
      <c r="N14" s="360">
        <f t="shared" si="1"/>
        <v>14</v>
      </c>
      <c r="O14" s="360">
        <v>5</v>
      </c>
      <c r="P14" s="360">
        <f t="shared" si="2"/>
        <v>9</v>
      </c>
      <c r="Q14" s="361" t="str">
        <f t="shared" si="3"/>
        <v>Cataluña</v>
      </c>
      <c r="R14" s="362">
        <f t="shared" si="4"/>
        <v>36.360639572823636</v>
      </c>
      <c r="S14" s="329"/>
      <c r="T14" s="329"/>
      <c r="U14" s="329"/>
    </row>
    <row r="15" spans="1:21" s="331" customFormat="1" ht="18" customHeight="1" x14ac:dyDescent="0.35">
      <c r="A15" s="330"/>
      <c r="B15" s="363" t="s">
        <v>5</v>
      </c>
      <c r="C15" s="350"/>
      <c r="D15" s="458">
        <v>588387</v>
      </c>
      <c r="E15" s="466">
        <v>1.2236302021315801</v>
      </c>
      <c r="F15" s="350"/>
      <c r="G15" s="463">
        <v>99920</v>
      </c>
      <c r="H15" s="470">
        <v>1.579275954448826</v>
      </c>
      <c r="I15" s="350"/>
      <c r="J15" s="475">
        <v>24593</v>
      </c>
      <c r="K15" s="482">
        <f t="shared" si="0"/>
        <v>4.1797320471050519</v>
      </c>
      <c r="L15" s="481">
        <f t="shared" si="5"/>
        <v>24.612690152121697</v>
      </c>
      <c r="M15" s="447"/>
      <c r="N15" s="360">
        <f t="shared" si="1"/>
        <v>18</v>
      </c>
      <c r="O15" s="360">
        <v>6</v>
      </c>
      <c r="P15" s="360">
        <f t="shared" si="2"/>
        <v>16</v>
      </c>
      <c r="Q15" s="361" t="str">
        <f t="shared" si="3"/>
        <v>País Vasco</v>
      </c>
      <c r="R15" s="362">
        <f t="shared" si="4"/>
        <v>35.643832696377729</v>
      </c>
      <c r="S15" s="329"/>
      <c r="T15" s="329"/>
      <c r="U15" s="329"/>
    </row>
    <row r="16" spans="1:21" s="331" customFormat="1" ht="18" customHeight="1" x14ac:dyDescent="0.35">
      <c r="A16" s="330"/>
      <c r="B16" s="363" t="s">
        <v>4</v>
      </c>
      <c r="C16" s="350"/>
      <c r="D16" s="457">
        <v>2383703</v>
      </c>
      <c r="E16" s="466">
        <v>4.9572322021248834</v>
      </c>
      <c r="F16" s="350"/>
      <c r="G16" s="462">
        <v>409663</v>
      </c>
      <c r="H16" s="470">
        <v>6.4748891646053783</v>
      </c>
      <c r="I16" s="350"/>
      <c r="J16" s="474">
        <v>160404</v>
      </c>
      <c r="K16" s="480">
        <f t="shared" si="0"/>
        <v>6.729194031303396</v>
      </c>
      <c r="L16" s="481">
        <f t="shared" si="5"/>
        <v>39.155110420028173</v>
      </c>
      <c r="M16" s="447"/>
      <c r="N16" s="360">
        <f t="shared" si="1"/>
        <v>3</v>
      </c>
      <c r="O16" s="360">
        <v>7</v>
      </c>
      <c r="P16" s="360">
        <f t="shared" si="2"/>
        <v>8</v>
      </c>
      <c r="Q16" s="361" t="str">
        <f t="shared" si="3"/>
        <v>Castilla - La Mancha</v>
      </c>
      <c r="R16" s="362">
        <f t="shared" si="4"/>
        <v>35.237247755860288</v>
      </c>
      <c r="S16" s="329"/>
      <c r="T16" s="329"/>
      <c r="U16" s="329"/>
    </row>
    <row r="17" spans="1:21" s="331" customFormat="1" ht="18" customHeight="1" x14ac:dyDescent="0.35">
      <c r="A17" s="330"/>
      <c r="B17" s="363" t="s">
        <v>40</v>
      </c>
      <c r="C17" s="350"/>
      <c r="D17" s="457">
        <v>2084086</v>
      </c>
      <c r="E17" s="466">
        <v>4.3341382006053779</v>
      </c>
      <c r="F17" s="350"/>
      <c r="G17" s="462">
        <v>282068</v>
      </c>
      <c r="H17" s="470">
        <v>4.4581986581212121</v>
      </c>
      <c r="I17" s="350"/>
      <c r="J17" s="474">
        <v>99393</v>
      </c>
      <c r="K17" s="480">
        <f t="shared" si="0"/>
        <v>4.7691410047378087</v>
      </c>
      <c r="L17" s="481">
        <f t="shared" si="5"/>
        <v>35.237247755860288</v>
      </c>
      <c r="M17" s="447"/>
      <c r="N17" s="360">
        <f t="shared" si="1"/>
        <v>7</v>
      </c>
      <c r="O17" s="360">
        <v>8</v>
      </c>
      <c r="P17" s="360">
        <f t="shared" si="2"/>
        <v>17</v>
      </c>
      <c r="Q17" s="361" t="str">
        <f t="shared" si="3"/>
        <v>Rioja, La</v>
      </c>
      <c r="R17" s="362">
        <f t="shared" si="4"/>
        <v>35.149113857980026</v>
      </c>
      <c r="S17" s="329"/>
      <c r="T17" s="329"/>
      <c r="U17" s="329"/>
    </row>
    <row r="18" spans="1:21" s="331" customFormat="1" ht="18" customHeight="1" x14ac:dyDescent="0.35">
      <c r="A18" s="330"/>
      <c r="B18" s="363" t="s">
        <v>41</v>
      </c>
      <c r="C18" s="350"/>
      <c r="D18" s="457">
        <v>7901963</v>
      </c>
      <c r="E18" s="466">
        <v>16.433198868986342</v>
      </c>
      <c r="F18" s="350"/>
      <c r="G18" s="462">
        <v>1040507</v>
      </c>
      <c r="H18" s="470">
        <v>16.445633362046483</v>
      </c>
      <c r="I18" s="350"/>
      <c r="J18" s="474">
        <v>378335</v>
      </c>
      <c r="K18" s="480">
        <f t="shared" si="0"/>
        <v>4.7878609403764605</v>
      </c>
      <c r="L18" s="481">
        <f t="shared" si="5"/>
        <v>36.360639572823636</v>
      </c>
      <c r="M18" s="447"/>
      <c r="N18" s="360">
        <f t="shared" si="1"/>
        <v>5</v>
      </c>
      <c r="O18" s="360">
        <v>9</v>
      </c>
      <c r="P18" s="360">
        <f t="shared" si="2"/>
        <v>14</v>
      </c>
      <c r="Q18" s="361" t="str">
        <f t="shared" si="3"/>
        <v>Murcia, Región de</v>
      </c>
      <c r="R18" s="362">
        <f t="shared" si="4"/>
        <v>34.471462639519132</v>
      </c>
      <c r="S18" s="329"/>
      <c r="T18" s="329"/>
      <c r="U18" s="329"/>
    </row>
    <row r="19" spans="1:21" s="331" customFormat="1" ht="18" customHeight="1" x14ac:dyDescent="0.35">
      <c r="A19" s="330"/>
      <c r="B19" s="363" t="s">
        <v>3</v>
      </c>
      <c r="C19" s="350"/>
      <c r="D19" s="457">
        <v>5216195</v>
      </c>
      <c r="E19" s="466">
        <v>10.847781718847862</v>
      </c>
      <c r="F19" s="350"/>
      <c r="G19" s="462">
        <v>644872</v>
      </c>
      <c r="H19" s="470">
        <v>10.192462402895551</v>
      </c>
      <c r="I19" s="350"/>
      <c r="J19" s="474">
        <v>215210</v>
      </c>
      <c r="K19" s="480">
        <f t="shared" si="0"/>
        <v>4.1258043458881426</v>
      </c>
      <c r="L19" s="481">
        <f t="shared" si="5"/>
        <v>33.372514235383143</v>
      </c>
      <c r="M19" s="447"/>
      <c r="N19" s="360">
        <f t="shared" si="1"/>
        <v>11</v>
      </c>
      <c r="O19" s="360">
        <v>10</v>
      </c>
      <c r="P19" s="360">
        <f t="shared" si="2"/>
        <v>20</v>
      </c>
      <c r="Q19" s="361" t="str">
        <f t="shared" si="3"/>
        <v>TOTAL</v>
      </c>
      <c r="R19" s="373">
        <f t="shared" si="4"/>
        <v>33.923470234473164</v>
      </c>
      <c r="S19" s="329"/>
      <c r="T19" s="329"/>
      <c r="U19" s="329"/>
    </row>
    <row r="20" spans="1:21" s="331" customFormat="1" ht="18" customHeight="1" x14ac:dyDescent="0.35">
      <c r="A20" s="330"/>
      <c r="B20" s="363" t="s">
        <v>2</v>
      </c>
      <c r="C20" s="350"/>
      <c r="D20" s="457">
        <v>1054306</v>
      </c>
      <c r="E20" s="466">
        <v>2.1925716643782711</v>
      </c>
      <c r="F20" s="350"/>
      <c r="G20" s="462">
        <v>150537</v>
      </c>
      <c r="H20" s="470">
        <v>2.3792980820142406</v>
      </c>
      <c r="I20" s="350"/>
      <c r="J20" s="474">
        <v>59181</v>
      </c>
      <c r="K20" s="480">
        <f t="shared" si="0"/>
        <v>5.6132659778090988</v>
      </c>
      <c r="L20" s="481">
        <f t="shared" si="5"/>
        <v>39.313258534446682</v>
      </c>
      <c r="M20" s="447"/>
      <c r="N20" s="360">
        <f t="shared" si="1"/>
        <v>2</v>
      </c>
      <c r="O20" s="360">
        <v>11</v>
      </c>
      <c r="P20" s="360">
        <f t="shared" si="2"/>
        <v>10</v>
      </c>
      <c r="Q20" s="361" t="str">
        <f t="shared" si="3"/>
        <v>Comunitat Valenciana</v>
      </c>
      <c r="R20" s="362">
        <f t="shared" si="4"/>
        <v>33.372514235383143</v>
      </c>
      <c r="S20" s="329"/>
      <c r="T20" s="329"/>
      <c r="U20" s="329"/>
    </row>
    <row r="21" spans="1:21" s="331" customFormat="1" ht="18" customHeight="1" x14ac:dyDescent="0.35">
      <c r="A21" s="330"/>
      <c r="B21" s="363" t="s">
        <v>35</v>
      </c>
      <c r="C21" s="350"/>
      <c r="D21" s="457">
        <v>2699424</v>
      </c>
      <c r="E21" s="466">
        <v>5.6138166457770797</v>
      </c>
      <c r="F21" s="350"/>
      <c r="G21" s="462">
        <v>469573</v>
      </c>
      <c r="H21" s="470">
        <v>7.4217909103122359</v>
      </c>
      <c r="I21" s="350"/>
      <c r="J21" s="474">
        <v>84886</v>
      </c>
      <c r="K21" s="480">
        <f t="shared" si="0"/>
        <v>3.1445967732375499</v>
      </c>
      <c r="L21" s="481">
        <f t="shared" si="5"/>
        <v>18.077274459988118</v>
      </c>
      <c r="M21" s="447"/>
      <c r="N21" s="360">
        <f t="shared" si="1"/>
        <v>19</v>
      </c>
      <c r="O21" s="360">
        <v>12</v>
      </c>
      <c r="P21" s="360">
        <f t="shared" si="2"/>
        <v>13</v>
      </c>
      <c r="Q21" s="361" t="str">
        <f t="shared" si="3"/>
        <v>Madrid, Comunidad de</v>
      </c>
      <c r="R21" s="362">
        <f t="shared" si="4"/>
        <v>31.958417462075115</v>
      </c>
      <c r="S21" s="329"/>
      <c r="T21" s="329"/>
      <c r="U21" s="329"/>
    </row>
    <row r="22" spans="1:21" s="331" customFormat="1" ht="18" customHeight="1" x14ac:dyDescent="0.35">
      <c r="A22" s="330"/>
      <c r="B22" s="363" t="s">
        <v>42</v>
      </c>
      <c r="C22" s="350"/>
      <c r="D22" s="457">
        <v>6871903</v>
      </c>
      <c r="E22" s="466">
        <v>14.291050034957625</v>
      </c>
      <c r="F22" s="350"/>
      <c r="G22" s="462">
        <v>802837</v>
      </c>
      <c r="H22" s="470">
        <v>12.689163024838193</v>
      </c>
      <c r="I22" s="350"/>
      <c r="J22" s="474">
        <v>256574</v>
      </c>
      <c r="K22" s="480">
        <f t="shared" si="0"/>
        <v>3.7336673698682885</v>
      </c>
      <c r="L22" s="481">
        <f t="shared" si="5"/>
        <v>31.958417462075115</v>
      </c>
      <c r="M22" s="447"/>
      <c r="N22" s="360">
        <f t="shared" si="1"/>
        <v>12</v>
      </c>
      <c r="O22" s="360">
        <v>13</v>
      </c>
      <c r="P22" s="360">
        <f t="shared" si="2"/>
        <v>2</v>
      </c>
      <c r="Q22" s="361" t="str">
        <f t="shared" si="3"/>
        <v>Aragón</v>
      </c>
      <c r="R22" s="362">
        <f t="shared" si="4"/>
        <v>30.844408228034716</v>
      </c>
      <c r="S22" s="329"/>
      <c r="T22" s="329"/>
      <c r="U22" s="329"/>
    </row>
    <row r="23" spans="1:21" ht="18" customHeight="1" x14ac:dyDescent="0.35">
      <c r="A23" s="332"/>
      <c r="B23" s="363" t="s">
        <v>43</v>
      </c>
      <c r="C23" s="350"/>
      <c r="D23" s="457">
        <v>1551692</v>
      </c>
      <c r="E23" s="466">
        <v>3.2269530013510765</v>
      </c>
      <c r="F23" s="350"/>
      <c r="G23" s="462">
        <v>194149</v>
      </c>
      <c r="H23" s="470">
        <v>3.0686033554872409</v>
      </c>
      <c r="I23" s="350"/>
      <c r="J23" s="474">
        <v>66926</v>
      </c>
      <c r="K23" s="480">
        <f t="shared" si="0"/>
        <v>4.3130982179453135</v>
      </c>
      <c r="L23" s="481">
        <f t="shared" si="5"/>
        <v>34.471462639519132</v>
      </c>
      <c r="M23" s="447"/>
      <c r="N23" s="360">
        <f t="shared" si="1"/>
        <v>9</v>
      </c>
      <c r="O23" s="360">
        <v>14</v>
      </c>
      <c r="P23" s="360">
        <f t="shared" si="2"/>
        <v>5</v>
      </c>
      <c r="Q23" s="361" t="str">
        <f t="shared" si="3"/>
        <v>Canarias</v>
      </c>
      <c r="R23" s="362">
        <f t="shared" si="4"/>
        <v>29.506043815195316</v>
      </c>
      <c r="S23" s="329"/>
      <c r="T23" s="329"/>
      <c r="U23" s="329"/>
    </row>
    <row r="24" spans="1:21" s="331" customFormat="1" ht="18" customHeight="1" x14ac:dyDescent="0.35">
      <c r="B24" s="363" t="s">
        <v>44</v>
      </c>
      <c r="C24" s="350"/>
      <c r="D24" s="458">
        <v>672155</v>
      </c>
      <c r="E24" s="466">
        <v>1.3978370672937237</v>
      </c>
      <c r="F24" s="350"/>
      <c r="G24" s="463">
        <v>81351</v>
      </c>
      <c r="H24" s="470">
        <v>1.2857854100316899</v>
      </c>
      <c r="I24" s="350"/>
      <c r="J24" s="476">
        <v>21325</v>
      </c>
      <c r="K24" s="483">
        <f t="shared" si="0"/>
        <v>3.1726313127180488</v>
      </c>
      <c r="L24" s="481">
        <f t="shared" si="5"/>
        <v>26.213568364248751</v>
      </c>
      <c r="M24" s="447"/>
      <c r="N24" s="360">
        <f t="shared" si="1"/>
        <v>17</v>
      </c>
      <c r="O24" s="360">
        <v>15</v>
      </c>
      <c r="P24" s="360">
        <f t="shared" si="2"/>
        <v>18</v>
      </c>
      <c r="Q24" s="361" t="str">
        <f t="shared" si="3"/>
        <v>Ceuta y Melilla</v>
      </c>
      <c r="R24" s="362">
        <f t="shared" si="4"/>
        <v>27.686666996977653</v>
      </c>
      <c r="S24" s="329"/>
      <c r="T24" s="329"/>
      <c r="U24" s="329"/>
    </row>
    <row r="25" spans="1:21" s="331" customFormat="1" ht="18" customHeight="1" x14ac:dyDescent="0.35">
      <c r="B25" s="363" t="s">
        <v>45</v>
      </c>
      <c r="C25" s="350"/>
      <c r="D25" s="458">
        <v>2216302</v>
      </c>
      <c r="E25" s="466">
        <v>4.6090992225263738</v>
      </c>
      <c r="F25" s="350"/>
      <c r="G25" s="463">
        <v>328385</v>
      </c>
      <c r="H25" s="470">
        <v>5.1902575490560219</v>
      </c>
      <c r="I25" s="350"/>
      <c r="J25" s="476">
        <v>117049</v>
      </c>
      <c r="K25" s="483">
        <f t="shared" si="0"/>
        <v>5.2812748443127333</v>
      </c>
      <c r="L25" s="481">
        <f t="shared" si="5"/>
        <v>35.643832696377729</v>
      </c>
      <c r="M25" s="447"/>
      <c r="N25" s="360">
        <f t="shared" si="1"/>
        <v>6</v>
      </c>
      <c r="O25" s="360">
        <v>16</v>
      </c>
      <c r="P25" s="360">
        <f t="shared" si="2"/>
        <v>3</v>
      </c>
      <c r="Q25" s="361" t="str">
        <f t="shared" si="3"/>
        <v>Asturias, Principado de</v>
      </c>
      <c r="R25" s="373">
        <f t="shared" si="4"/>
        <v>27.601229162700896</v>
      </c>
      <c r="S25" s="329"/>
      <c r="T25" s="329"/>
      <c r="U25" s="329"/>
    </row>
    <row r="26" spans="1:21" s="331" customFormat="1" ht="18" customHeight="1" x14ac:dyDescent="0.35">
      <c r="B26" s="363" t="s">
        <v>46</v>
      </c>
      <c r="C26" s="350"/>
      <c r="D26" s="458">
        <v>322282</v>
      </c>
      <c r="E26" s="467">
        <v>0.67022892892495911</v>
      </c>
      <c r="F26" s="350"/>
      <c r="G26" s="463">
        <v>42149</v>
      </c>
      <c r="H26" s="471">
        <v>0.66618196761472748</v>
      </c>
      <c r="I26" s="350"/>
      <c r="J26" s="476">
        <v>14815</v>
      </c>
      <c r="K26" s="483">
        <f t="shared" si="0"/>
        <v>4.5969058154039013</v>
      </c>
      <c r="L26" s="484">
        <f t="shared" si="5"/>
        <v>35.149113857980026</v>
      </c>
      <c r="M26" s="447"/>
      <c r="N26" s="360">
        <f t="shared" si="1"/>
        <v>8</v>
      </c>
      <c r="O26" s="360">
        <v>17</v>
      </c>
      <c r="P26" s="360">
        <f t="shared" si="2"/>
        <v>15</v>
      </c>
      <c r="Q26" s="361" t="str">
        <f t="shared" si="3"/>
        <v>Navarra, Comunidad Foral de</v>
      </c>
      <c r="R26" s="362">
        <f t="shared" si="4"/>
        <v>26.213568364248751</v>
      </c>
      <c r="S26" s="329"/>
      <c r="T26" s="329"/>
      <c r="U26" s="329"/>
    </row>
    <row r="27" spans="1:21" s="331" customFormat="1" ht="18" customHeight="1" x14ac:dyDescent="0.35">
      <c r="B27" s="384" t="s">
        <v>1</v>
      </c>
      <c r="C27" s="350"/>
      <c r="D27" s="459">
        <v>168545</v>
      </c>
      <c r="E27" s="468">
        <v>0.35051208204509476</v>
      </c>
      <c r="F27" s="350"/>
      <c r="G27" s="464">
        <v>20183</v>
      </c>
      <c r="H27" s="472">
        <v>0.31900046625941408</v>
      </c>
      <c r="I27" s="350"/>
      <c r="J27" s="477">
        <v>5588</v>
      </c>
      <c r="K27" s="485">
        <f t="shared" si="0"/>
        <v>3.3154350470200837</v>
      </c>
      <c r="L27" s="486">
        <f t="shared" si="5"/>
        <v>27.686666996977653</v>
      </c>
      <c r="M27" s="447"/>
      <c r="N27" s="360">
        <f>_xlfn.RANK.EQ(L27,L$10:L$29,0)</f>
        <v>15</v>
      </c>
      <c r="O27" s="360">
        <v>18</v>
      </c>
      <c r="P27" s="360">
        <f t="shared" si="2"/>
        <v>6</v>
      </c>
      <c r="Q27" s="361" t="str">
        <f t="shared" si="3"/>
        <v>Cantabria</v>
      </c>
      <c r="R27" s="362">
        <f t="shared" si="4"/>
        <v>24.612690152121697</v>
      </c>
      <c r="S27" s="329"/>
      <c r="T27" s="329"/>
      <c r="U27" s="329"/>
    </row>
    <row r="28" spans="1:21" s="328" customFormat="1" ht="3.75" customHeight="1" x14ac:dyDescent="0.35">
      <c r="A28" s="326"/>
      <c r="B28" s="327"/>
      <c r="D28" s="460"/>
      <c r="E28" s="438"/>
      <c r="G28" s="327"/>
      <c r="H28" s="438"/>
      <c r="J28" s="327"/>
      <c r="K28" s="327"/>
      <c r="L28" s="334"/>
      <c r="M28" s="447"/>
      <c r="N28" s="329"/>
      <c r="O28" s="329"/>
      <c r="P28" s="360">
        <f>MATCH(O29,N$10:N$29,0)</f>
        <v>12</v>
      </c>
      <c r="Q28" s="361" t="str">
        <f t="shared" si="3"/>
        <v>Galicia</v>
      </c>
      <c r="R28" s="362">
        <f t="shared" si="4"/>
        <v>18.077274459988118</v>
      </c>
      <c r="S28" s="329"/>
      <c r="T28" s="329"/>
      <c r="U28" s="329"/>
    </row>
    <row r="29" spans="1:21" s="394" customFormat="1" ht="18" customHeight="1" x14ac:dyDescent="0.35">
      <c r="B29" s="1240" t="s">
        <v>0</v>
      </c>
      <c r="C29" s="320"/>
      <c r="D29" s="1241">
        <f>SUM(D10:D27)</f>
        <v>48085361</v>
      </c>
      <c r="E29" s="1242">
        <f>SUM(E10:E27)</f>
        <v>99.999999999999986</v>
      </c>
      <c r="F29" s="320"/>
      <c r="G29" s="1241">
        <f>SUM(G10:G27)</f>
        <v>6326950</v>
      </c>
      <c r="H29" s="1242">
        <f>SUM(H10:H27)</f>
        <v>100.00000000000003</v>
      </c>
      <c r="I29" s="320"/>
      <c r="J29" s="1241">
        <f>SUM(J10:J27)</f>
        <v>2146321</v>
      </c>
      <c r="K29" s="1243">
        <f>J29*100/D29</f>
        <v>4.4635642851885837</v>
      </c>
      <c r="L29" s="1244">
        <f>J29*100/G29</f>
        <v>33.923470234473164</v>
      </c>
      <c r="M29" s="447"/>
      <c r="N29" s="360">
        <f>_xlfn.RANK.EQ(L29,L$10:L$29,0)</f>
        <v>10</v>
      </c>
      <c r="O29" s="360">
        <v>19</v>
      </c>
      <c r="P29" s="329"/>
      <c r="Q29" s="329"/>
      <c r="R29" s="395"/>
      <c r="S29" s="329"/>
      <c r="T29" s="329"/>
      <c r="U29" s="329"/>
    </row>
    <row r="30" spans="1:21" s="328" customFormat="1" ht="5.25" customHeight="1" x14ac:dyDescent="0.25">
      <c r="B30" s="397" t="s">
        <v>39</v>
      </c>
      <c r="C30" s="449"/>
      <c r="D30" s="449"/>
      <c r="E30" s="449"/>
      <c r="F30" s="449"/>
      <c r="G30" s="449"/>
      <c r="H30" s="449"/>
      <c r="I30" s="449"/>
      <c r="O30" s="450"/>
    </row>
    <row r="31" spans="1:21" s="394" customFormat="1" ht="5.25" customHeight="1" x14ac:dyDescent="0.25">
      <c r="B31" s="397" t="s">
        <v>47</v>
      </c>
      <c r="C31" s="451"/>
      <c r="D31" s="451"/>
      <c r="E31" s="451"/>
      <c r="F31" s="451"/>
      <c r="G31" s="451"/>
      <c r="H31" s="451"/>
      <c r="I31" s="451"/>
      <c r="O31" s="450"/>
    </row>
    <row r="32" spans="1:21" s="394" customFormat="1" ht="13.5" customHeight="1" x14ac:dyDescent="0.25">
      <c r="B32" s="1429" t="s">
        <v>474</v>
      </c>
      <c r="C32" s="1429"/>
      <c r="D32" s="1429"/>
      <c r="E32" s="1429"/>
      <c r="F32" s="1429"/>
      <c r="G32" s="1429"/>
      <c r="H32" s="1429"/>
      <c r="I32" s="1429"/>
      <c r="J32" s="1429"/>
      <c r="K32" s="1429"/>
      <c r="L32" s="1429"/>
      <c r="M32" s="1245"/>
      <c r="O32" s="450"/>
    </row>
    <row r="33" spans="2:17" x14ac:dyDescent="0.25">
      <c r="B33" s="1430" t="s">
        <v>241</v>
      </c>
      <c r="C33" s="1430"/>
      <c r="D33" s="1430"/>
      <c r="E33" s="1430"/>
      <c r="F33" s="1430"/>
      <c r="G33" s="1430"/>
      <c r="H33" s="1430"/>
      <c r="I33" s="1430"/>
      <c r="J33" s="1430"/>
      <c r="K33" s="1430"/>
      <c r="L33" s="1430"/>
      <c r="M33" s="785"/>
      <c r="N33" s="785"/>
      <c r="O33" s="785"/>
      <c r="P33" s="785"/>
      <c r="Q33" s="785"/>
    </row>
    <row r="34" spans="2:17" ht="4.5" customHeight="1" x14ac:dyDescent="0.25">
      <c r="B34" s="1423"/>
      <c r="C34" s="1423"/>
      <c r="D34" s="1423"/>
      <c r="E34" s="1423"/>
      <c r="F34" s="1423"/>
      <c r="G34" s="1423"/>
      <c r="H34" s="1423"/>
      <c r="I34" s="1423"/>
      <c r="J34" s="1423"/>
      <c r="K34" s="1423"/>
      <c r="L34" s="1423"/>
      <c r="M34" s="1423"/>
      <c r="N34" s="1423"/>
      <c r="O34" s="1423"/>
      <c r="P34" s="1423"/>
      <c r="Q34" s="451"/>
    </row>
    <row r="37" spans="2:17" x14ac:dyDescent="0.25">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4"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7265625" style="333" bestFit="1" customWidth="1"/>
    <col min="13" max="13" width="6.81640625" style="333" customWidth="1"/>
    <col min="14" max="14" width="11.7265625" style="333" bestFit="1" customWidth="1"/>
    <col min="15" max="15" width="6.81640625" style="333" customWidth="1"/>
    <col min="16" max="16" width="0.453125" style="333" customWidth="1"/>
    <col min="17" max="17" width="10.54296875" style="333" bestFit="1" customWidth="1"/>
    <col min="18" max="18" width="6.81640625" style="333" customWidth="1"/>
    <col min="19" max="19" width="10.54296875" style="333" bestFit="1" customWidth="1"/>
    <col min="20" max="20" width="11.7265625" style="333" bestFit="1" customWidth="1"/>
    <col min="21" max="21" width="10.54296875" style="333" bestFit="1" customWidth="1"/>
    <col min="22" max="22" width="11.7265625" style="333" bestFit="1" customWidth="1"/>
    <col min="23" max="23" width="0.453125" style="333" customWidth="1"/>
    <col min="24" max="24" width="10.54296875" style="333" bestFit="1" customWidth="1"/>
    <col min="25" max="25" width="7" style="333" customWidth="1"/>
    <col min="26" max="26" width="10.54296875" style="333" bestFit="1" customWidth="1"/>
    <col min="27" max="27" width="11.81640625" style="333" bestFit="1" customWidth="1"/>
    <col min="28" max="28" width="10.54296875" style="333" bestFit="1" customWidth="1"/>
    <col min="29" max="29" width="11.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6"/>
      <c r="C2" s="1386"/>
    </row>
    <row r="3" spans="1:53" s="345" customFormat="1" ht="4.5" customHeight="1" x14ac:dyDescent="0.25">
      <c r="B3" s="1387"/>
      <c r="C3" s="1387"/>
    </row>
    <row r="4" spans="1:53" s="345" customFormat="1" ht="17.25" customHeight="1" x14ac:dyDescent="0.25">
      <c r="A4" s="1388" t="s">
        <v>394</v>
      </c>
      <c r="B4" s="1388"/>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row>
    <row r="5" spans="1:53" s="345" customFormat="1" ht="17.25" customHeight="1" x14ac:dyDescent="0.25">
      <c r="B5" s="1389" t="str">
        <f>porsaad!$B$6</f>
        <v>Situación a 31 de octubre de 2024</v>
      </c>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1:53" s="345" customFormat="1" ht="6" customHeight="1" x14ac:dyDescent="0.25"/>
    <row r="7" spans="1:53" s="322" customFormat="1" ht="12.75" customHeight="1" x14ac:dyDescent="0.25">
      <c r="A7" s="316"/>
      <c r="B7" s="1390" t="s">
        <v>12</v>
      </c>
      <c r="C7" s="317"/>
      <c r="D7" s="1393" t="s">
        <v>13</v>
      </c>
      <c r="E7" s="1394"/>
      <c r="F7" s="1394"/>
      <c r="G7" s="1394"/>
      <c r="H7" s="1394"/>
      <c r="I7" s="318"/>
      <c r="J7" s="1397"/>
      <c r="K7" s="1397"/>
      <c r="L7" s="1397"/>
      <c r="M7" s="1397"/>
      <c r="N7" s="1397"/>
      <c r="O7" s="1397"/>
      <c r="P7" s="318"/>
      <c r="Q7" s="1397"/>
      <c r="R7" s="1397"/>
      <c r="S7" s="1397"/>
      <c r="T7" s="1397"/>
      <c r="U7" s="1397"/>
      <c r="V7" s="1397"/>
      <c r="W7" s="318"/>
      <c r="X7" s="1397"/>
      <c r="Y7" s="1397"/>
      <c r="Z7" s="1397"/>
      <c r="AA7" s="1397"/>
      <c r="AB7" s="1397"/>
      <c r="AC7" s="1398"/>
      <c r="AD7" s="319"/>
      <c r="AE7" s="319"/>
      <c r="AF7" s="320"/>
      <c r="AG7" s="320"/>
      <c r="AH7" s="320"/>
      <c r="AI7" s="320"/>
      <c r="AJ7" s="320"/>
      <c r="AK7" s="320"/>
      <c r="AL7" s="321"/>
    </row>
    <row r="8" spans="1:53" s="322" customFormat="1" ht="33.75" customHeight="1" x14ac:dyDescent="0.25">
      <c r="A8" s="316"/>
      <c r="B8" s="1391"/>
      <c r="C8" s="317"/>
      <c r="D8" s="1395"/>
      <c r="E8" s="1396"/>
      <c r="F8" s="1396"/>
      <c r="G8" s="1396"/>
      <c r="H8" s="1396"/>
      <c r="I8" s="323"/>
      <c r="J8" s="1399" t="s">
        <v>172</v>
      </c>
      <c r="K8" s="1400"/>
      <c r="L8" s="1400"/>
      <c r="M8" s="1400"/>
      <c r="N8" s="1400"/>
      <c r="O8" s="1401"/>
      <c r="P8" s="317"/>
      <c r="Q8" s="1399" t="s">
        <v>173</v>
      </c>
      <c r="R8" s="1400"/>
      <c r="S8" s="1400"/>
      <c r="T8" s="1400"/>
      <c r="U8" s="1400"/>
      <c r="V8" s="1401"/>
      <c r="W8" s="317"/>
      <c r="X8" s="1399" t="s">
        <v>174</v>
      </c>
      <c r="Y8" s="1400"/>
      <c r="Z8" s="1400"/>
      <c r="AA8" s="1400"/>
      <c r="AB8" s="1400"/>
      <c r="AC8" s="1401"/>
      <c r="AD8" s="319"/>
      <c r="AE8" s="319"/>
      <c r="AF8" s="320"/>
      <c r="AG8" s="320"/>
      <c r="AH8" s="320"/>
      <c r="AI8" s="320"/>
      <c r="AJ8" s="320"/>
      <c r="AK8" s="320"/>
      <c r="AL8" s="321"/>
    </row>
    <row r="9" spans="1:53" s="322" customFormat="1" ht="21.75" customHeight="1" x14ac:dyDescent="0.25">
      <c r="A9" s="316"/>
      <c r="B9" s="1391"/>
      <c r="C9" s="317"/>
      <c r="D9" s="1402" t="s">
        <v>9</v>
      </c>
      <c r="E9" s="1404" t="s">
        <v>24</v>
      </c>
      <c r="F9" s="1405"/>
      <c r="G9" s="1404" t="s">
        <v>23</v>
      </c>
      <c r="H9" s="1406"/>
      <c r="I9" s="323"/>
      <c r="J9" s="1407" t="s">
        <v>9</v>
      </c>
      <c r="K9" s="1410" t="s">
        <v>212</v>
      </c>
      <c r="L9" s="1412" t="s">
        <v>24</v>
      </c>
      <c r="M9" s="1413"/>
      <c r="N9" s="1408" t="s">
        <v>23</v>
      </c>
      <c r="O9" s="1409"/>
      <c r="P9" s="317"/>
      <c r="Q9" s="1407" t="s">
        <v>9</v>
      </c>
      <c r="R9" s="1410" t="s">
        <v>212</v>
      </c>
      <c r="S9" s="1412" t="s">
        <v>24</v>
      </c>
      <c r="T9" s="1413"/>
      <c r="U9" s="1408" t="s">
        <v>23</v>
      </c>
      <c r="V9" s="1409"/>
      <c r="W9" s="317"/>
      <c r="X9" s="1407" t="s">
        <v>9</v>
      </c>
      <c r="Y9" s="1410" t="s">
        <v>212</v>
      </c>
      <c r="Z9" s="1412" t="s">
        <v>24</v>
      </c>
      <c r="AA9" s="1413"/>
      <c r="AB9" s="1408" t="s">
        <v>23</v>
      </c>
      <c r="AC9" s="1409"/>
      <c r="AD9" s="319"/>
      <c r="AE9" s="319"/>
      <c r="AF9" s="320"/>
      <c r="AG9" s="320"/>
      <c r="AH9" s="320"/>
      <c r="AI9" s="320"/>
      <c r="AJ9" s="320"/>
      <c r="AK9" s="320"/>
      <c r="AL9" s="321"/>
    </row>
    <row r="10" spans="1:53" s="322" customFormat="1" ht="36.75" customHeight="1" x14ac:dyDescent="0.25">
      <c r="A10" s="316"/>
      <c r="B10" s="1392"/>
      <c r="C10" s="317"/>
      <c r="D10" s="1403"/>
      <c r="E10" s="407" t="s">
        <v>9</v>
      </c>
      <c r="F10" s="403" t="s">
        <v>212</v>
      </c>
      <c r="G10" s="406" t="s">
        <v>9</v>
      </c>
      <c r="H10" s="886" t="s">
        <v>212</v>
      </c>
      <c r="I10" s="346"/>
      <c r="J10" s="1403"/>
      <c r="K10" s="1411"/>
      <c r="L10" s="404" t="s">
        <v>9</v>
      </c>
      <c r="M10" s="403" t="s">
        <v>213</v>
      </c>
      <c r="N10" s="407" t="s">
        <v>9</v>
      </c>
      <c r="O10" s="402" t="s">
        <v>213</v>
      </c>
      <c r="P10" s="347"/>
      <c r="Q10" s="1403"/>
      <c r="R10" s="1411"/>
      <c r="S10" s="404" t="s">
        <v>9</v>
      </c>
      <c r="T10" s="403" t="s">
        <v>213</v>
      </c>
      <c r="U10" s="407" t="s">
        <v>9</v>
      </c>
      <c r="V10" s="402" t="s">
        <v>213</v>
      </c>
      <c r="W10" s="347"/>
      <c r="X10" s="1403"/>
      <c r="Y10" s="1411"/>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412895</v>
      </c>
      <c r="E12" s="352">
        <f>L12+S12+Z12</f>
        <v>256091</v>
      </c>
      <c r="F12" s="353">
        <f>E12/$D12*100</f>
        <v>62.02327468242531</v>
      </c>
      <c r="G12" s="352">
        <f>N12+U12+AB12</f>
        <v>156804</v>
      </c>
      <c r="H12" s="354">
        <f>G12/$D12*100</f>
        <v>37.97672531757469</v>
      </c>
      <c r="I12" s="350"/>
      <c r="J12" s="355">
        <v>118816</v>
      </c>
      <c r="K12" s="356">
        <v>28.776323278315306</v>
      </c>
      <c r="L12" s="357">
        <v>49877</v>
      </c>
      <c r="M12" s="353">
        <v>41.978353083759764</v>
      </c>
      <c r="N12" s="357">
        <v>68939</v>
      </c>
      <c r="O12" s="358">
        <v>58.021646916240229</v>
      </c>
      <c r="P12" s="350"/>
      <c r="Q12" s="355">
        <v>99420</v>
      </c>
      <c r="R12" s="356">
        <v>24.078760944065682</v>
      </c>
      <c r="S12" s="357">
        <v>65605</v>
      </c>
      <c r="T12" s="353">
        <v>65.987728827197742</v>
      </c>
      <c r="U12" s="357">
        <v>33815</v>
      </c>
      <c r="V12" s="358">
        <v>34.012271172802258</v>
      </c>
      <c r="W12" s="350"/>
      <c r="X12" s="355">
        <v>194659</v>
      </c>
      <c r="Y12" s="356">
        <v>47.144915777619005</v>
      </c>
      <c r="Z12" s="357">
        <v>140609</v>
      </c>
      <c r="AA12" s="353">
        <v>72.233495497254168</v>
      </c>
      <c r="AB12" s="357">
        <v>54050</v>
      </c>
      <c r="AC12" s="358">
        <f t="shared" ref="AC12:AC29" si="0">AB12/$X12*100</f>
        <v>27.766504502745825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57535</v>
      </c>
      <c r="E13" s="365">
        <f t="shared" ref="E13:E29" si="2">L13+S13+Z13</f>
        <v>36796</v>
      </c>
      <c r="F13" s="366">
        <f t="shared" ref="F13:H29" si="3">E13/$D13*100</f>
        <v>63.954114886590773</v>
      </c>
      <c r="G13" s="365">
        <f t="shared" ref="G13:G29" si="4">N13+U13+AB13</f>
        <v>20739</v>
      </c>
      <c r="H13" s="367">
        <f t="shared" si="3"/>
        <v>36.045885113409234</v>
      </c>
      <c r="I13" s="350"/>
      <c r="J13" s="368">
        <v>10960</v>
      </c>
      <c r="K13" s="369">
        <v>19.049274354740593</v>
      </c>
      <c r="L13" s="370">
        <v>4672</v>
      </c>
      <c r="M13" s="371">
        <v>42.627737226277375</v>
      </c>
      <c r="N13" s="370">
        <v>6288</v>
      </c>
      <c r="O13" s="372">
        <v>57.372262773722625</v>
      </c>
      <c r="P13" s="350"/>
      <c r="Q13" s="368">
        <v>11406</v>
      </c>
      <c r="R13" s="369">
        <v>19.824454679760144</v>
      </c>
      <c r="S13" s="370">
        <v>7021</v>
      </c>
      <c r="T13" s="371">
        <v>61.555321760476943</v>
      </c>
      <c r="U13" s="370">
        <v>4385</v>
      </c>
      <c r="V13" s="372">
        <v>38.444678239523057</v>
      </c>
      <c r="W13" s="350"/>
      <c r="X13" s="368">
        <v>35169</v>
      </c>
      <c r="Y13" s="369">
        <v>61.126270965499266</v>
      </c>
      <c r="Z13" s="370">
        <v>25103</v>
      </c>
      <c r="AA13" s="371">
        <v>71.378202394153945</v>
      </c>
      <c r="AB13" s="370">
        <v>10066</v>
      </c>
      <c r="AC13" s="372">
        <f t="shared" si="0"/>
        <v>28.621797605846055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50749</v>
      </c>
      <c r="E14" s="365">
        <f t="shared" si="2"/>
        <v>32551</v>
      </c>
      <c r="F14" s="366">
        <f t="shared" si="3"/>
        <v>64.141165343159471</v>
      </c>
      <c r="G14" s="365">
        <f t="shared" si="4"/>
        <v>18198</v>
      </c>
      <c r="H14" s="367">
        <f t="shared" si="3"/>
        <v>35.858834656840529</v>
      </c>
      <c r="I14" s="350"/>
      <c r="J14" s="368">
        <v>10802</v>
      </c>
      <c r="K14" s="369">
        <v>21.285148475832035</v>
      </c>
      <c r="L14" s="370">
        <v>4577</v>
      </c>
      <c r="M14" s="371">
        <v>42.37178300314757</v>
      </c>
      <c r="N14" s="370">
        <v>6225</v>
      </c>
      <c r="O14" s="372">
        <v>57.62821699685243</v>
      </c>
      <c r="P14" s="350"/>
      <c r="Q14" s="368">
        <v>11605</v>
      </c>
      <c r="R14" s="369">
        <v>22.867445663953969</v>
      </c>
      <c r="S14" s="370">
        <v>6994</v>
      </c>
      <c r="T14" s="371">
        <v>60.267126238690217</v>
      </c>
      <c r="U14" s="370">
        <v>4611</v>
      </c>
      <c r="V14" s="372">
        <v>39.732873761309776</v>
      </c>
      <c r="W14" s="350"/>
      <c r="X14" s="368">
        <v>28342</v>
      </c>
      <c r="Y14" s="369">
        <v>55.847405860213996</v>
      </c>
      <c r="Z14" s="370">
        <v>20980</v>
      </c>
      <c r="AA14" s="371">
        <v>74.024416060969585</v>
      </c>
      <c r="AB14" s="370">
        <v>7362</v>
      </c>
      <c r="AC14" s="372">
        <f t="shared" si="0"/>
        <v>25.975583939030418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46046</v>
      </c>
      <c r="E15" s="365">
        <f t="shared" si="2"/>
        <v>27853</v>
      </c>
      <c r="F15" s="366">
        <f t="shared" si="3"/>
        <v>60.489510489510486</v>
      </c>
      <c r="G15" s="365">
        <f t="shared" si="4"/>
        <v>18193</v>
      </c>
      <c r="H15" s="367">
        <f t="shared" si="3"/>
        <v>39.510489510489514</v>
      </c>
      <c r="I15" s="350"/>
      <c r="J15" s="368">
        <v>13221</v>
      </c>
      <c r="K15" s="369">
        <v>28.712591756070015</v>
      </c>
      <c r="L15" s="370">
        <v>5758</v>
      </c>
      <c r="M15" s="371">
        <v>43.55192496785417</v>
      </c>
      <c r="N15" s="370">
        <v>7463</v>
      </c>
      <c r="O15" s="372">
        <v>56.44807503214583</v>
      </c>
      <c r="P15" s="350"/>
      <c r="Q15" s="368">
        <v>10872</v>
      </c>
      <c r="R15" s="369">
        <v>23.611171437258392</v>
      </c>
      <c r="S15" s="370">
        <v>6461</v>
      </c>
      <c r="T15" s="371">
        <v>59.427888153053722</v>
      </c>
      <c r="U15" s="370">
        <v>4411</v>
      </c>
      <c r="V15" s="372">
        <v>40.572111846946285</v>
      </c>
      <c r="W15" s="350"/>
      <c r="X15" s="368">
        <v>21953</v>
      </c>
      <c r="Y15" s="369">
        <v>47.676236806671589</v>
      </c>
      <c r="Z15" s="370">
        <v>15634</v>
      </c>
      <c r="AA15" s="371">
        <v>71.215779164578876</v>
      </c>
      <c r="AB15" s="370">
        <v>6319</v>
      </c>
      <c r="AC15" s="372">
        <f t="shared" si="0"/>
        <v>28.784220835421127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74817</v>
      </c>
      <c r="E16" s="365">
        <f t="shared" si="2"/>
        <v>43861</v>
      </c>
      <c r="F16" s="366">
        <f t="shared" si="3"/>
        <v>58.624376812756459</v>
      </c>
      <c r="G16" s="365">
        <f t="shared" si="4"/>
        <v>30956</v>
      </c>
      <c r="H16" s="367">
        <f t="shared" si="3"/>
        <v>41.375623187243541</v>
      </c>
      <c r="I16" s="350"/>
      <c r="J16" s="368">
        <v>25125</v>
      </c>
      <c r="K16" s="369">
        <v>33.581939933437589</v>
      </c>
      <c r="L16" s="370">
        <v>10496</v>
      </c>
      <c r="M16" s="371">
        <v>41.775124378109453</v>
      </c>
      <c r="N16" s="370">
        <v>14629</v>
      </c>
      <c r="O16" s="372">
        <v>58.224875621890547</v>
      </c>
      <c r="P16" s="350"/>
      <c r="Q16" s="368">
        <v>18069</v>
      </c>
      <c r="R16" s="369">
        <v>24.150928264966517</v>
      </c>
      <c r="S16" s="370">
        <v>10902</v>
      </c>
      <c r="T16" s="371">
        <v>60.335381039349159</v>
      </c>
      <c r="U16" s="370">
        <v>7167</v>
      </c>
      <c r="V16" s="372">
        <v>39.664618960650841</v>
      </c>
      <c r="W16" s="350"/>
      <c r="X16" s="368">
        <v>31623</v>
      </c>
      <c r="Y16" s="369">
        <v>42.267131801595895</v>
      </c>
      <c r="Z16" s="370">
        <v>22463</v>
      </c>
      <c r="AA16" s="371">
        <v>71.033741264269679</v>
      </c>
      <c r="AB16" s="370">
        <v>9160</v>
      </c>
      <c r="AC16" s="372">
        <f t="shared" si="0"/>
        <v>28.966258735730321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24593</v>
      </c>
      <c r="E17" s="375">
        <f t="shared" si="2"/>
        <v>15155</v>
      </c>
      <c r="F17" s="376">
        <f t="shared" si="3"/>
        <v>61.623226121254014</v>
      </c>
      <c r="G17" s="375">
        <f t="shared" si="4"/>
        <v>9438</v>
      </c>
      <c r="H17" s="367">
        <f t="shared" si="3"/>
        <v>38.376773878745986</v>
      </c>
      <c r="I17" s="350"/>
      <c r="J17" s="377">
        <v>6868</v>
      </c>
      <c r="K17" s="378">
        <v>27.926645793518478</v>
      </c>
      <c r="L17" s="375">
        <v>2930</v>
      </c>
      <c r="M17" s="376">
        <v>42.661619103086778</v>
      </c>
      <c r="N17" s="375">
        <v>3938</v>
      </c>
      <c r="O17" s="372">
        <v>57.338380896913222</v>
      </c>
      <c r="P17" s="350"/>
      <c r="Q17" s="377">
        <v>5387</v>
      </c>
      <c r="R17" s="378">
        <v>21.904607001992439</v>
      </c>
      <c r="S17" s="375">
        <v>3071</v>
      </c>
      <c r="T17" s="376">
        <v>57.00761091516614</v>
      </c>
      <c r="U17" s="375">
        <v>2316</v>
      </c>
      <c r="V17" s="372">
        <v>42.99238908483386</v>
      </c>
      <c r="W17" s="350"/>
      <c r="X17" s="377">
        <v>12338</v>
      </c>
      <c r="Y17" s="378">
        <v>50.168747204489087</v>
      </c>
      <c r="Z17" s="375">
        <v>9154</v>
      </c>
      <c r="AA17" s="376">
        <v>74.193548387096769</v>
      </c>
      <c r="AB17" s="375">
        <v>3184</v>
      </c>
      <c r="AC17" s="372">
        <f t="shared" si="0"/>
        <v>25.806451612903224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160404</v>
      </c>
      <c r="E18" s="365">
        <f t="shared" si="2"/>
        <v>99957</v>
      </c>
      <c r="F18" s="366">
        <f t="shared" si="3"/>
        <v>62.315777661404951</v>
      </c>
      <c r="G18" s="365">
        <f t="shared" si="4"/>
        <v>60447</v>
      </c>
      <c r="H18" s="367">
        <f t="shared" si="3"/>
        <v>37.684222338595049</v>
      </c>
      <c r="I18" s="350"/>
      <c r="J18" s="368">
        <v>32285</v>
      </c>
      <c r="K18" s="369">
        <v>20.12730355851475</v>
      </c>
      <c r="L18" s="370">
        <v>13672</v>
      </c>
      <c r="M18" s="371">
        <v>42.347839553972435</v>
      </c>
      <c r="N18" s="370">
        <v>18613</v>
      </c>
      <c r="O18" s="372">
        <v>57.652160446027565</v>
      </c>
      <c r="P18" s="350"/>
      <c r="Q18" s="368">
        <v>29374</v>
      </c>
      <c r="R18" s="369">
        <v>18.312510909952369</v>
      </c>
      <c r="S18" s="370">
        <v>16978</v>
      </c>
      <c r="T18" s="371">
        <v>57.799414448151431</v>
      </c>
      <c r="U18" s="370">
        <v>12396</v>
      </c>
      <c r="V18" s="372">
        <v>42.200585551848576</v>
      </c>
      <c r="W18" s="350"/>
      <c r="X18" s="368">
        <v>98745</v>
      </c>
      <c r="Y18" s="369">
        <v>61.560185531532888</v>
      </c>
      <c r="Z18" s="370">
        <v>69307</v>
      </c>
      <c r="AA18" s="371">
        <v>70.187857613043704</v>
      </c>
      <c r="AB18" s="370">
        <v>29438</v>
      </c>
      <c r="AC18" s="372">
        <f t="shared" si="0"/>
        <v>29.812142386956303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99393</v>
      </c>
      <c r="E19" s="365">
        <f t="shared" si="2"/>
        <v>62020</v>
      </c>
      <c r="F19" s="366">
        <f t="shared" si="3"/>
        <v>62.398760476089862</v>
      </c>
      <c r="G19" s="365">
        <f t="shared" si="4"/>
        <v>37373</v>
      </c>
      <c r="H19" s="367">
        <f t="shared" si="3"/>
        <v>37.601239523910138</v>
      </c>
      <c r="I19" s="350"/>
      <c r="J19" s="368">
        <v>23032</v>
      </c>
      <c r="K19" s="369">
        <v>23.172658034268007</v>
      </c>
      <c r="L19" s="370">
        <v>9736</v>
      </c>
      <c r="M19" s="371">
        <v>42.27162209100382</v>
      </c>
      <c r="N19" s="370">
        <v>13296</v>
      </c>
      <c r="O19" s="372">
        <v>57.728377908996173</v>
      </c>
      <c r="P19" s="350"/>
      <c r="Q19" s="368">
        <v>19710</v>
      </c>
      <c r="R19" s="369">
        <v>19.830370348012437</v>
      </c>
      <c r="S19" s="370">
        <v>12263</v>
      </c>
      <c r="T19" s="371">
        <v>62.217148655504815</v>
      </c>
      <c r="U19" s="370">
        <v>7447</v>
      </c>
      <c r="V19" s="372">
        <v>37.782851344495178</v>
      </c>
      <c r="W19" s="350"/>
      <c r="X19" s="368">
        <v>56651</v>
      </c>
      <c r="Y19" s="369">
        <v>56.996971617719559</v>
      </c>
      <c r="Z19" s="370">
        <v>40021</v>
      </c>
      <c r="AA19" s="371">
        <v>70.644825334062944</v>
      </c>
      <c r="AB19" s="370">
        <v>16630</v>
      </c>
      <c r="AC19" s="372">
        <f t="shared" si="0"/>
        <v>29.355174665937049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378335</v>
      </c>
      <c r="E20" s="365">
        <f t="shared" si="2"/>
        <v>236195</v>
      </c>
      <c r="F20" s="366">
        <f t="shared" si="3"/>
        <v>62.430121453209452</v>
      </c>
      <c r="G20" s="365">
        <f t="shared" si="4"/>
        <v>142140</v>
      </c>
      <c r="H20" s="367">
        <f t="shared" si="3"/>
        <v>37.569878546790541</v>
      </c>
      <c r="I20" s="350"/>
      <c r="J20" s="368">
        <v>94620</v>
      </c>
      <c r="K20" s="369">
        <v>25.009581455588304</v>
      </c>
      <c r="L20" s="370">
        <v>41599</v>
      </c>
      <c r="M20" s="371">
        <v>43.964278165292747</v>
      </c>
      <c r="N20" s="370">
        <v>53021</v>
      </c>
      <c r="O20" s="372">
        <v>56.035721834707253</v>
      </c>
      <c r="P20" s="350"/>
      <c r="Q20" s="368">
        <v>86994</v>
      </c>
      <c r="R20" s="369">
        <v>22.993907515825921</v>
      </c>
      <c r="S20" s="370">
        <v>54413</v>
      </c>
      <c r="T20" s="371">
        <v>62.547991815527503</v>
      </c>
      <c r="U20" s="370">
        <v>32581</v>
      </c>
      <c r="V20" s="372">
        <v>37.45200818447249</v>
      </c>
      <c r="W20" s="350"/>
      <c r="X20" s="368">
        <v>196721</v>
      </c>
      <c r="Y20" s="369">
        <v>51.996511028585779</v>
      </c>
      <c r="Z20" s="370">
        <v>140183</v>
      </c>
      <c r="AA20" s="371">
        <v>71.259804494690442</v>
      </c>
      <c r="AB20" s="370">
        <v>56538</v>
      </c>
      <c r="AC20" s="372">
        <f t="shared" si="0"/>
        <v>28.740195505309551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215210</v>
      </c>
      <c r="E21" s="365">
        <f t="shared" si="2"/>
        <v>132439</v>
      </c>
      <c r="F21" s="366">
        <f t="shared" si="3"/>
        <v>61.539426606570323</v>
      </c>
      <c r="G21" s="365">
        <f t="shared" si="4"/>
        <v>82771</v>
      </c>
      <c r="H21" s="367">
        <f t="shared" si="3"/>
        <v>38.460573393429677</v>
      </c>
      <c r="I21" s="350"/>
      <c r="J21" s="368">
        <v>57574</v>
      </c>
      <c r="K21" s="369">
        <v>26.752474327401142</v>
      </c>
      <c r="L21" s="370">
        <v>23412</v>
      </c>
      <c r="M21" s="371">
        <v>40.664188696286516</v>
      </c>
      <c r="N21" s="370">
        <v>34162</v>
      </c>
      <c r="O21" s="372">
        <v>59.335811303713484</v>
      </c>
      <c r="P21" s="350"/>
      <c r="Q21" s="368">
        <v>47215</v>
      </c>
      <c r="R21" s="369">
        <v>21.939036290135217</v>
      </c>
      <c r="S21" s="370">
        <v>29174</v>
      </c>
      <c r="T21" s="371">
        <v>61.789685481308908</v>
      </c>
      <c r="U21" s="370">
        <v>18041</v>
      </c>
      <c r="V21" s="372">
        <v>38.210314518691099</v>
      </c>
      <c r="W21" s="350"/>
      <c r="X21" s="368">
        <v>110421</v>
      </c>
      <c r="Y21" s="369">
        <v>51.308489382463641</v>
      </c>
      <c r="Z21" s="370">
        <v>79853</v>
      </c>
      <c r="AA21" s="371">
        <v>72.316860017569113</v>
      </c>
      <c r="AB21" s="370">
        <v>30568</v>
      </c>
      <c r="AC21" s="372">
        <f t="shared" si="0"/>
        <v>27.683139982430877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59181</v>
      </c>
      <c r="E22" s="365">
        <f t="shared" si="2"/>
        <v>37382</v>
      </c>
      <c r="F22" s="366">
        <f t="shared" si="3"/>
        <v>63.165542995218061</v>
      </c>
      <c r="G22" s="365">
        <f t="shared" si="4"/>
        <v>21799</v>
      </c>
      <c r="H22" s="367">
        <f t="shared" si="3"/>
        <v>36.834457004781939</v>
      </c>
      <c r="I22" s="350"/>
      <c r="J22" s="368">
        <v>13682</v>
      </c>
      <c r="K22" s="369">
        <v>23.118906405772123</v>
      </c>
      <c r="L22" s="370">
        <v>6022</v>
      </c>
      <c r="M22" s="371">
        <v>44.014033036105829</v>
      </c>
      <c r="N22" s="370">
        <v>7660</v>
      </c>
      <c r="O22" s="372">
        <v>55.985966963894164</v>
      </c>
      <c r="P22" s="350"/>
      <c r="Q22" s="368">
        <v>12948</v>
      </c>
      <c r="R22" s="369">
        <v>21.878643483550462</v>
      </c>
      <c r="S22" s="370">
        <v>8160</v>
      </c>
      <c r="T22" s="371">
        <v>63.021316033364229</v>
      </c>
      <c r="U22" s="370">
        <v>4788</v>
      </c>
      <c r="V22" s="372">
        <v>36.978683966635771</v>
      </c>
      <c r="W22" s="350"/>
      <c r="X22" s="368">
        <v>32551</v>
      </c>
      <c r="Y22" s="369">
        <v>55.002450110677415</v>
      </c>
      <c r="Z22" s="370">
        <v>23200</v>
      </c>
      <c r="AA22" s="371">
        <v>71.27277195785075</v>
      </c>
      <c r="AB22" s="370">
        <v>9351</v>
      </c>
      <c r="AC22" s="372">
        <f t="shared" si="0"/>
        <v>28.727228042149243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84886</v>
      </c>
      <c r="E23" s="365">
        <f t="shared" si="2"/>
        <v>52635</v>
      </c>
      <c r="F23" s="366">
        <f t="shared" si="3"/>
        <v>62.006691327191767</v>
      </c>
      <c r="G23" s="365">
        <f t="shared" si="4"/>
        <v>32251</v>
      </c>
      <c r="H23" s="367">
        <f t="shared" si="3"/>
        <v>37.993308672808233</v>
      </c>
      <c r="I23" s="350"/>
      <c r="J23" s="368">
        <v>24929</v>
      </c>
      <c r="K23" s="369">
        <v>29.367622458355914</v>
      </c>
      <c r="L23" s="370">
        <v>9761</v>
      </c>
      <c r="M23" s="371">
        <v>39.155200770187335</v>
      </c>
      <c r="N23" s="370">
        <v>15168</v>
      </c>
      <c r="O23" s="372">
        <v>60.844799229812665</v>
      </c>
      <c r="P23" s="350"/>
      <c r="Q23" s="368">
        <v>14967</v>
      </c>
      <c r="R23" s="369">
        <v>17.631882760408075</v>
      </c>
      <c r="S23" s="370">
        <v>8731</v>
      </c>
      <c r="T23" s="371">
        <v>58.335003674751121</v>
      </c>
      <c r="U23" s="370">
        <v>6236</v>
      </c>
      <c r="V23" s="372">
        <v>41.664996325248879</v>
      </c>
      <c r="W23" s="350"/>
      <c r="X23" s="368">
        <v>44990</v>
      </c>
      <c r="Y23" s="369">
        <v>53.000494781236007</v>
      </c>
      <c r="Z23" s="370">
        <v>34143</v>
      </c>
      <c r="AA23" s="371">
        <v>75.890197821738155</v>
      </c>
      <c r="AB23" s="370">
        <v>10847</v>
      </c>
      <c r="AC23" s="372">
        <f t="shared" si="0"/>
        <v>24.109802178261834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256574</v>
      </c>
      <c r="E24" s="365">
        <f t="shared" si="2"/>
        <v>168871</v>
      </c>
      <c r="F24" s="366">
        <f t="shared" si="3"/>
        <v>65.817658843062816</v>
      </c>
      <c r="G24" s="365">
        <f t="shared" si="4"/>
        <v>87703</v>
      </c>
      <c r="H24" s="367">
        <f t="shared" si="3"/>
        <v>34.182341156937177</v>
      </c>
      <c r="I24" s="350"/>
      <c r="J24" s="368">
        <v>60190</v>
      </c>
      <c r="K24" s="369">
        <v>23.459119006602382</v>
      </c>
      <c r="L24" s="370">
        <v>28167</v>
      </c>
      <c r="M24" s="371">
        <v>46.796810101345734</v>
      </c>
      <c r="N24" s="370">
        <v>32023</v>
      </c>
      <c r="O24" s="372">
        <v>53.203189898654259</v>
      </c>
      <c r="P24" s="350"/>
      <c r="Q24" s="368">
        <v>49956</v>
      </c>
      <c r="R24" s="369">
        <v>19.470406198601573</v>
      </c>
      <c r="S24" s="370">
        <v>32737</v>
      </c>
      <c r="T24" s="371">
        <v>65.531667867723598</v>
      </c>
      <c r="U24" s="370">
        <v>17219</v>
      </c>
      <c r="V24" s="372">
        <v>34.468332132276402</v>
      </c>
      <c r="W24" s="350"/>
      <c r="X24" s="368">
        <v>146428</v>
      </c>
      <c r="Y24" s="369">
        <v>57.070474794796041</v>
      </c>
      <c r="Z24" s="370">
        <v>107967</v>
      </c>
      <c r="AA24" s="371">
        <v>73.7338487174584</v>
      </c>
      <c r="AB24" s="370">
        <v>38461</v>
      </c>
      <c r="AC24" s="372">
        <f t="shared" si="0"/>
        <v>26.266151282541589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66926</v>
      </c>
      <c r="E25" s="365">
        <f t="shared" si="2"/>
        <v>38252</v>
      </c>
      <c r="F25" s="366">
        <f t="shared" si="3"/>
        <v>57.155664465230252</v>
      </c>
      <c r="G25" s="365">
        <f t="shared" si="4"/>
        <v>28674</v>
      </c>
      <c r="H25" s="367">
        <f t="shared" si="3"/>
        <v>42.844335534769748</v>
      </c>
      <c r="I25" s="350"/>
      <c r="J25" s="368">
        <v>22957</v>
      </c>
      <c r="K25" s="369">
        <v>34.302064967277289</v>
      </c>
      <c r="L25" s="370">
        <v>8735</v>
      </c>
      <c r="M25" s="371">
        <v>38.049396698174846</v>
      </c>
      <c r="N25" s="370">
        <v>14222</v>
      </c>
      <c r="O25" s="372">
        <v>61.950603301825147</v>
      </c>
      <c r="P25" s="350"/>
      <c r="Q25" s="368">
        <v>15731</v>
      </c>
      <c r="R25" s="369">
        <v>23.505065295998566</v>
      </c>
      <c r="S25" s="370">
        <v>9817</v>
      </c>
      <c r="T25" s="371">
        <v>62.405441484965998</v>
      </c>
      <c r="U25" s="370">
        <v>5914</v>
      </c>
      <c r="V25" s="372">
        <v>37.594558515034009</v>
      </c>
      <c r="W25" s="350"/>
      <c r="X25" s="368">
        <v>28238</v>
      </c>
      <c r="Y25" s="369">
        <v>42.192869736724141</v>
      </c>
      <c r="Z25" s="370">
        <v>19700</v>
      </c>
      <c r="AA25" s="371">
        <v>69.764147602521419</v>
      </c>
      <c r="AB25" s="370">
        <v>8538</v>
      </c>
      <c r="AC25" s="372">
        <f t="shared" si="0"/>
        <v>30.235852397478574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21325</v>
      </c>
      <c r="E26" s="380">
        <f t="shared" si="2"/>
        <v>13344</v>
      </c>
      <c r="F26" s="381">
        <f t="shared" si="3"/>
        <v>62.574443141852285</v>
      </c>
      <c r="G26" s="380">
        <f t="shared" si="4"/>
        <v>7981</v>
      </c>
      <c r="H26" s="367">
        <f t="shared" si="3"/>
        <v>37.425556858147715</v>
      </c>
      <c r="I26" s="350"/>
      <c r="J26" s="377">
        <v>5155</v>
      </c>
      <c r="K26" s="378">
        <v>24.173505275498243</v>
      </c>
      <c r="L26" s="375">
        <v>2265</v>
      </c>
      <c r="M26" s="376">
        <v>43.937924345295833</v>
      </c>
      <c r="N26" s="375">
        <v>2890</v>
      </c>
      <c r="O26" s="372">
        <v>56.062075654704167</v>
      </c>
      <c r="P26" s="350"/>
      <c r="Q26" s="377">
        <v>3909</v>
      </c>
      <c r="R26" s="378">
        <v>18.330597889800703</v>
      </c>
      <c r="S26" s="375">
        <v>2159</v>
      </c>
      <c r="T26" s="376">
        <v>55.231517012023531</v>
      </c>
      <c r="U26" s="375">
        <v>1750</v>
      </c>
      <c r="V26" s="372">
        <v>44.768482987976469</v>
      </c>
      <c r="W26" s="350"/>
      <c r="X26" s="377">
        <v>12261</v>
      </c>
      <c r="Y26" s="378">
        <v>57.495896834701057</v>
      </c>
      <c r="Z26" s="375">
        <v>8920</v>
      </c>
      <c r="AA26" s="376">
        <v>72.750999102846421</v>
      </c>
      <c r="AB26" s="375">
        <v>3341</v>
      </c>
      <c r="AC26" s="372">
        <f t="shared" si="0"/>
        <v>27.249000897153575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117049</v>
      </c>
      <c r="E27" s="380">
        <f t="shared" si="2"/>
        <v>70949</v>
      </c>
      <c r="F27" s="381">
        <f t="shared" si="3"/>
        <v>60.614785260873646</v>
      </c>
      <c r="G27" s="380">
        <f t="shared" si="4"/>
        <v>46100</v>
      </c>
      <c r="H27" s="367">
        <f t="shared" si="3"/>
        <v>39.385214739126354</v>
      </c>
      <c r="I27" s="350"/>
      <c r="J27" s="377">
        <v>30823</v>
      </c>
      <c r="K27" s="378">
        <v>26.333415919828447</v>
      </c>
      <c r="L27" s="375">
        <v>12672</v>
      </c>
      <c r="M27" s="376">
        <v>41.112156506504881</v>
      </c>
      <c r="N27" s="375">
        <v>18151</v>
      </c>
      <c r="O27" s="372">
        <v>58.887843493495119</v>
      </c>
      <c r="P27" s="350"/>
      <c r="Q27" s="377">
        <v>23572</v>
      </c>
      <c r="R27" s="378">
        <v>20.138574443181913</v>
      </c>
      <c r="S27" s="375">
        <v>13463</v>
      </c>
      <c r="T27" s="376">
        <v>57.114372984897329</v>
      </c>
      <c r="U27" s="375">
        <v>10109</v>
      </c>
      <c r="V27" s="372">
        <v>42.885627015102664</v>
      </c>
      <c r="W27" s="350"/>
      <c r="X27" s="377">
        <v>62654</v>
      </c>
      <c r="Y27" s="378">
        <v>53.528009636989637</v>
      </c>
      <c r="Z27" s="375">
        <v>44814</v>
      </c>
      <c r="AA27" s="376">
        <v>71.526159542886319</v>
      </c>
      <c r="AB27" s="375">
        <v>17840</v>
      </c>
      <c r="AC27" s="372">
        <f t="shared" si="0"/>
        <v>28.473840457113671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14815</v>
      </c>
      <c r="E28" s="380">
        <f t="shared" si="2"/>
        <v>9187</v>
      </c>
      <c r="F28" s="381">
        <f t="shared" si="3"/>
        <v>62.011474856564298</v>
      </c>
      <c r="G28" s="380">
        <f t="shared" si="4"/>
        <v>5628</v>
      </c>
      <c r="H28" s="382">
        <f t="shared" si="3"/>
        <v>37.988525143435709</v>
      </c>
      <c r="I28" s="350"/>
      <c r="J28" s="377">
        <v>3442</v>
      </c>
      <c r="K28" s="378">
        <v>23.233209584880189</v>
      </c>
      <c r="L28" s="375">
        <v>1417</v>
      </c>
      <c r="M28" s="376">
        <v>41.167925624636837</v>
      </c>
      <c r="N28" s="375">
        <v>2025</v>
      </c>
      <c r="O28" s="383">
        <v>58.832074375363163</v>
      </c>
      <c r="P28" s="350"/>
      <c r="Q28" s="377">
        <v>2794</v>
      </c>
      <c r="R28" s="378">
        <v>18.85926425919676</v>
      </c>
      <c r="S28" s="375">
        <v>1651</v>
      </c>
      <c r="T28" s="376">
        <v>59.090909090909093</v>
      </c>
      <c r="U28" s="375">
        <v>1143</v>
      </c>
      <c r="V28" s="383">
        <v>40.909090909090914</v>
      </c>
      <c r="W28" s="350"/>
      <c r="X28" s="377">
        <v>8579</v>
      </c>
      <c r="Y28" s="378">
        <v>57.907526155923051</v>
      </c>
      <c r="Z28" s="375">
        <v>6119</v>
      </c>
      <c r="AA28" s="376">
        <v>71.325329292458335</v>
      </c>
      <c r="AB28" s="375">
        <v>2460</v>
      </c>
      <c r="AC28" s="383">
        <f t="shared" si="0"/>
        <v>28.674670707541672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5588</v>
      </c>
      <c r="E29" s="386">
        <f t="shared" si="2"/>
        <v>3084</v>
      </c>
      <c r="F29" s="387">
        <f t="shared" si="3"/>
        <v>55.18969219756621</v>
      </c>
      <c r="G29" s="386">
        <f t="shared" si="4"/>
        <v>2504</v>
      </c>
      <c r="H29" s="388">
        <f t="shared" si="3"/>
        <v>44.810307802433783</v>
      </c>
      <c r="I29" s="350"/>
      <c r="J29" s="389">
        <v>2968</v>
      </c>
      <c r="K29" s="390">
        <v>53.113815318539729</v>
      </c>
      <c r="L29" s="391">
        <v>1158</v>
      </c>
      <c r="M29" s="392">
        <v>39.016172506738542</v>
      </c>
      <c r="N29" s="391">
        <v>1810</v>
      </c>
      <c r="O29" s="393">
        <v>60.983827493261458</v>
      </c>
      <c r="P29" s="350"/>
      <c r="Q29" s="389">
        <v>1037</v>
      </c>
      <c r="R29" s="390">
        <v>18.557623478883322</v>
      </c>
      <c r="S29" s="391">
        <v>720</v>
      </c>
      <c r="T29" s="392">
        <v>69.431051108968177</v>
      </c>
      <c r="U29" s="391">
        <v>317</v>
      </c>
      <c r="V29" s="393">
        <v>30.568948891031823</v>
      </c>
      <c r="W29" s="350"/>
      <c r="X29" s="389">
        <v>1583</v>
      </c>
      <c r="Y29" s="390">
        <v>28.328561202576953</v>
      </c>
      <c r="Z29" s="391">
        <v>1206</v>
      </c>
      <c r="AA29" s="392">
        <v>76.184459886291862</v>
      </c>
      <c r="AB29" s="391">
        <v>377</v>
      </c>
      <c r="AC29" s="393">
        <f t="shared" si="0"/>
        <v>23.815540113708149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2146321</v>
      </c>
      <c r="E31" s="1234">
        <f>L31+S31+Z31</f>
        <v>1336622</v>
      </c>
      <c r="F31" s="1235">
        <f>E31/$D31*100</f>
        <v>62.275027826685758</v>
      </c>
      <c r="G31" s="1234">
        <f>N31+U31+AB31</f>
        <v>809699</v>
      </c>
      <c r="H31" s="1236">
        <f>G31/$D31*100</f>
        <v>37.724972173314242</v>
      </c>
      <c r="I31" s="320"/>
      <c r="J31" s="1237">
        <f>SUM(J12:J29)</f>
        <v>557449</v>
      </c>
      <c r="K31" s="1238">
        <f>J31/$D31*100</f>
        <v>25.972303304119006</v>
      </c>
      <c r="L31" s="1234">
        <f>SUM(L12:L29)</f>
        <v>236926</v>
      </c>
      <c r="M31" s="1235">
        <f>L31/$J31*100</f>
        <v>42.501825279083825</v>
      </c>
      <c r="N31" s="1234">
        <f>SUM(N12:N29)</f>
        <v>320523</v>
      </c>
      <c r="O31" s="1239">
        <f>N31/$J31*100</f>
        <v>57.498174720916175</v>
      </c>
      <c r="P31" s="320"/>
      <c r="Q31" s="1237">
        <f>SUM(Q12:Q29)</f>
        <v>464966</v>
      </c>
      <c r="R31" s="1238">
        <f>Q31/$D31*100</f>
        <v>21.663395177142654</v>
      </c>
      <c r="S31" s="1234">
        <f>SUM(S12:S29)</f>
        <v>290320</v>
      </c>
      <c r="T31" s="1235">
        <f>S31/$Q31*100</f>
        <v>62.438974032509911</v>
      </c>
      <c r="U31" s="1234">
        <f>SUM(U12:U29)</f>
        <v>174646</v>
      </c>
      <c r="V31" s="1239">
        <f>U31/$Q31*100</f>
        <v>37.561025967490096</v>
      </c>
      <c r="W31" s="320"/>
      <c r="X31" s="1237">
        <f>SUM(X12:X29)</f>
        <v>1123906</v>
      </c>
      <c r="Y31" s="1238">
        <f>X31/$D31*100</f>
        <v>52.364301518738344</v>
      </c>
      <c r="Z31" s="1234">
        <f>SUM(Z12:Z29)</f>
        <v>809376</v>
      </c>
      <c r="AA31" s="1235">
        <f>Z31/$X31*100</f>
        <v>72.014563495523646</v>
      </c>
      <c r="AB31" s="1234">
        <f>SUM(AB12:AB29)</f>
        <v>314530</v>
      </c>
      <c r="AC31" s="1239">
        <f>AB31/$X31*100</f>
        <v>27.98543650447635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29" s="396" customFormat="1" ht="5.25" customHeight="1" x14ac:dyDescent="0.25">
      <c r="B33" s="397" t="s">
        <v>47</v>
      </c>
      <c r="C33" s="398"/>
      <c r="I33" s="398"/>
    </row>
    <row r="34" spans="2:29" s="396" customFormat="1" ht="13.5" customHeight="1" x14ac:dyDescent="0.25">
      <c r="B34" s="1432"/>
      <c r="C34" s="1432"/>
      <c r="D34" s="1432"/>
      <c r="E34" s="1432"/>
      <c r="F34" s="1432"/>
      <c r="G34" s="1432"/>
      <c r="H34" s="1432"/>
      <c r="I34" s="1432"/>
      <c r="J34" s="1432"/>
      <c r="K34" s="1432"/>
      <c r="L34" s="1432"/>
      <c r="M34" s="1432"/>
      <c r="N34" s="1432"/>
      <c r="O34" s="1432"/>
    </row>
    <row r="35" spans="2:29" s="596" customFormat="1" ht="29.25" customHeight="1" x14ac:dyDescent="0.25">
      <c r="B35" s="1433"/>
      <c r="C35" s="1433"/>
      <c r="D35" s="1433"/>
      <c r="E35" s="1433"/>
      <c r="F35" s="1433"/>
      <c r="G35" s="1433"/>
      <c r="H35" s="1433"/>
      <c r="I35" s="1433"/>
      <c r="J35" s="1433"/>
      <c r="K35" s="1433"/>
      <c r="L35" s="1433"/>
      <c r="M35" s="1433"/>
    </row>
    <row r="36" spans="2:29" s="596" customFormat="1" ht="4.5" customHeight="1" x14ac:dyDescent="0.25">
      <c r="B36" s="1431"/>
      <c r="C36" s="1431"/>
      <c r="D36" s="1431"/>
      <c r="E36" s="1343"/>
      <c r="F36" s="1343"/>
      <c r="G36" s="1343"/>
    </row>
    <row r="37" spans="2:29" s="396" customFormat="1" x14ac:dyDescent="0.25">
      <c r="B37" s="396" t="s">
        <v>39</v>
      </c>
      <c r="J37" s="596"/>
      <c r="K37" s="596"/>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29" s="396" customFormat="1" x14ac:dyDescent="0.25">
      <c r="B38" s="396" t="s">
        <v>47</v>
      </c>
      <c r="J38" s="596"/>
      <c r="K38" s="596"/>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29" s="596" customFormat="1" x14ac:dyDescent="0.25"/>
    <row r="40" spans="2:29" s="396" customFormat="1" x14ac:dyDescent="0.25"/>
    <row r="41" spans="2:29" s="329" customFormat="1" x14ac:dyDescent="0.25"/>
    <row r="42" spans="2:29" s="329" customFormat="1" x14ac:dyDescent="0.25"/>
    <row r="43" spans="2:29" s="396" customFormat="1" x14ac:dyDescent="0.25"/>
    <row r="44" spans="2:29" s="396" customFormat="1" x14ac:dyDescent="0.25"/>
    <row r="45" spans="2:29" s="396" customFormat="1" x14ac:dyDescent="0.25"/>
    <row r="46" spans="2:29" s="396" customFormat="1" x14ac:dyDescent="0.25"/>
  </sheetData>
  <mergeCells count="30">
    <mergeCell ref="U9:V9"/>
    <mergeCell ref="X9:X10"/>
    <mergeCell ref="Y9:Y10"/>
    <mergeCell ref="Z9:AA9"/>
    <mergeCell ref="AB9:AC9"/>
    <mergeCell ref="B36:D36"/>
    <mergeCell ref="E9:F9"/>
    <mergeCell ref="G9:H9"/>
    <mergeCell ref="L9:M9"/>
    <mergeCell ref="D9:D10"/>
    <mergeCell ref="J9:J10"/>
    <mergeCell ref="K9:K10"/>
    <mergeCell ref="B34:O34"/>
    <mergeCell ref="B35:M35"/>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67"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386"/>
      <c r="C2" s="1386"/>
    </row>
    <row r="3" spans="1:38" s="345" customFormat="1" ht="4.5" customHeight="1" x14ac:dyDescent="0.25">
      <c r="B3" s="1387"/>
      <c r="C3" s="1387"/>
    </row>
    <row r="4" spans="1:38" s="492" customFormat="1" ht="17.25" customHeight="1" x14ac:dyDescent="0.25">
      <c r="A4" s="1424" t="s">
        <v>395</v>
      </c>
      <c r="B4" s="1424"/>
      <c r="C4" s="1424"/>
      <c r="D4" s="1424"/>
      <c r="E4" s="1424"/>
      <c r="F4" s="1424"/>
      <c r="G4" s="1424"/>
      <c r="H4" s="1424"/>
      <c r="I4" s="1424"/>
      <c r="J4" s="1424"/>
      <c r="K4" s="1424"/>
      <c r="L4" s="1424"/>
      <c r="M4" s="1424"/>
      <c r="N4" s="1424"/>
    </row>
    <row r="5" spans="1:38" s="492" customFormat="1" ht="17.25" customHeight="1" x14ac:dyDescent="0.25">
      <c r="B5" s="1425" t="str">
        <f>porsaad!$B$6</f>
        <v>Situación a 31 de octubre de 2024</v>
      </c>
      <c r="C5" s="1425"/>
      <c r="D5" s="1425"/>
      <c r="E5" s="1425"/>
      <c r="F5" s="1425"/>
      <c r="G5" s="1425"/>
      <c r="H5" s="1425"/>
      <c r="I5" s="1425"/>
      <c r="J5" s="1425"/>
      <c r="K5" s="1425"/>
      <c r="L5" s="1425"/>
      <c r="M5" s="1425"/>
      <c r="N5" s="1425"/>
    </row>
    <row r="6" spans="1:38" s="492" customFormat="1" ht="6" customHeight="1" x14ac:dyDescent="0.25"/>
    <row r="7" spans="1:38" s="437" customFormat="1" ht="12.75" customHeight="1" x14ac:dyDescent="0.25">
      <c r="A7" s="488"/>
      <c r="B7" s="1390" t="s">
        <v>12</v>
      </c>
      <c r="D7" s="1393" t="s">
        <v>29</v>
      </c>
      <c r="E7" s="1394"/>
      <c r="F7" s="489"/>
      <c r="G7" s="1444"/>
      <c r="H7" s="1444"/>
      <c r="I7" s="489"/>
      <c r="J7" s="1444"/>
      <c r="K7" s="1444"/>
      <c r="L7" s="489"/>
      <c r="M7" s="1444"/>
      <c r="N7" s="1445"/>
      <c r="O7" s="488"/>
      <c r="P7" s="488"/>
      <c r="W7" s="490"/>
    </row>
    <row r="8" spans="1:38" s="437" customFormat="1" ht="33.75" customHeight="1" x14ac:dyDescent="0.25">
      <c r="A8" s="488"/>
      <c r="B8" s="1391"/>
      <c r="D8" s="1442"/>
      <c r="E8" s="1443"/>
      <c r="F8" s="491"/>
      <c r="G8" s="1399" t="s">
        <v>219</v>
      </c>
      <c r="H8" s="1401"/>
      <c r="J8" s="1399" t="s">
        <v>173</v>
      </c>
      <c r="K8" s="1401"/>
      <c r="M8" s="1399" t="s">
        <v>174</v>
      </c>
      <c r="N8" s="1401"/>
      <c r="O8" s="488"/>
      <c r="P8" s="488"/>
      <c r="W8" s="490"/>
    </row>
    <row r="9" spans="1:38" s="437" customFormat="1" ht="6" customHeight="1" x14ac:dyDescent="0.25">
      <c r="A9" s="488"/>
      <c r="B9" s="1391"/>
      <c r="D9" s="1446" t="s">
        <v>9</v>
      </c>
      <c r="E9" s="1435" t="s">
        <v>218</v>
      </c>
      <c r="G9" s="1440" t="s">
        <v>9</v>
      </c>
      <c r="H9" s="1438" t="s">
        <v>218</v>
      </c>
      <c r="J9" s="1440" t="s">
        <v>9</v>
      </c>
      <c r="K9" s="1438" t="s">
        <v>218</v>
      </c>
      <c r="M9" s="1440" t="s">
        <v>9</v>
      </c>
      <c r="N9" s="1438" t="s">
        <v>218</v>
      </c>
      <c r="O9" s="488"/>
      <c r="P9" s="488"/>
      <c r="W9" s="490"/>
    </row>
    <row r="10" spans="1:38" s="437" customFormat="1" ht="27.75" customHeight="1" x14ac:dyDescent="0.25">
      <c r="A10" s="488"/>
      <c r="B10" s="1392"/>
      <c r="D10" s="1447"/>
      <c r="E10" s="1436"/>
      <c r="F10" s="493"/>
      <c r="G10" s="1441"/>
      <c r="H10" s="1439"/>
      <c r="I10" s="494"/>
      <c r="J10" s="1441"/>
      <c r="K10" s="1439"/>
      <c r="L10" s="494"/>
      <c r="M10" s="1441"/>
      <c r="N10" s="1439"/>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412895</v>
      </c>
      <c r="E12" s="498">
        <f>D12/'20pobl'!D12*100</f>
        <v>4.8099712178740646</v>
      </c>
      <c r="F12" s="350"/>
      <c r="G12" s="355">
        <v>118816</v>
      </c>
      <c r="H12" s="498">
        <v>1.6934747431873545</v>
      </c>
      <c r="I12" s="350"/>
      <c r="J12" s="355">
        <v>99420</v>
      </c>
      <c r="K12" s="498">
        <v>8.675763623401</v>
      </c>
      <c r="L12" s="350"/>
      <c r="M12" s="355">
        <v>194659</v>
      </c>
      <c r="N12" s="498">
        <f>M12/'20pobl'!X12*100</f>
        <v>46.117998810677371</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57535</v>
      </c>
      <c r="E13" s="500">
        <f>D13/'20pobl'!D13*100</f>
        <v>4.2895304442219384</v>
      </c>
      <c r="F13" s="350"/>
      <c r="G13" s="368">
        <v>10960</v>
      </c>
      <c r="H13" s="501">
        <v>1.049568154416757</v>
      </c>
      <c r="I13" s="350"/>
      <c r="J13" s="368">
        <v>11406</v>
      </c>
      <c r="K13" s="501">
        <v>5.6748244963754955</v>
      </c>
      <c r="L13" s="350"/>
      <c r="M13" s="368">
        <v>35169</v>
      </c>
      <c r="N13" s="501">
        <f>M13/'20pobl'!X13*100</f>
        <v>36.61263624722821</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50749</v>
      </c>
      <c r="E14" s="500">
        <f>D14/'20pobl'!D14*100</f>
        <v>5.0443313520068385</v>
      </c>
      <c r="F14" s="350"/>
      <c r="G14" s="368">
        <v>10802</v>
      </c>
      <c r="H14" s="501">
        <v>1.4820099468358772</v>
      </c>
      <c r="I14" s="350"/>
      <c r="J14" s="368">
        <v>11605</v>
      </c>
      <c r="K14" s="501">
        <v>6.0038697928522646</v>
      </c>
      <c r="L14" s="350"/>
      <c r="M14" s="368">
        <v>28342</v>
      </c>
      <c r="N14" s="501">
        <f>M14/'20pobl'!X14*100</f>
        <v>33.783509947194638</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46046</v>
      </c>
      <c r="E15" s="500">
        <f>D15/'20pobl'!D15*100</f>
        <v>3.8057501987757725</v>
      </c>
      <c r="F15" s="350"/>
      <c r="G15" s="368">
        <v>13221</v>
      </c>
      <c r="H15" s="501">
        <v>1.3085952965397103</v>
      </c>
      <c r="I15" s="350"/>
      <c r="J15" s="368">
        <v>10872</v>
      </c>
      <c r="K15" s="501">
        <v>7.3941075654941653</v>
      </c>
      <c r="L15" s="350"/>
      <c r="M15" s="368">
        <v>21953</v>
      </c>
      <c r="N15" s="501">
        <f>M15/'20pobl'!X15*100</f>
        <v>41.775451950523312</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74817</v>
      </c>
      <c r="E16" s="500">
        <f>D16/'20pobl'!D16*100</f>
        <v>3.380770857508486</v>
      </c>
      <c r="F16" s="350"/>
      <c r="G16" s="368">
        <v>25125</v>
      </c>
      <c r="H16" s="501">
        <v>1.3756050609126134</v>
      </c>
      <c r="I16" s="350"/>
      <c r="J16" s="368">
        <v>18069</v>
      </c>
      <c r="K16" s="501">
        <v>6.2701918639150787</v>
      </c>
      <c r="L16" s="350"/>
      <c r="M16" s="368">
        <v>31623</v>
      </c>
      <c r="N16" s="501">
        <f>M16/'20pobl'!X16*100</f>
        <v>32.145688901539025</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24593</v>
      </c>
      <c r="E17" s="502">
        <f>D17/'20pobl'!D17*100</f>
        <v>4.1797320471050519</v>
      </c>
      <c r="F17" s="350"/>
      <c r="G17" s="377">
        <v>6868</v>
      </c>
      <c r="H17" s="502">
        <v>1.5254967637612336</v>
      </c>
      <c r="I17" s="350"/>
      <c r="J17" s="377">
        <v>5387</v>
      </c>
      <c r="K17" s="502">
        <v>5.5254115595671571</v>
      </c>
      <c r="L17" s="350"/>
      <c r="M17" s="377">
        <v>12338</v>
      </c>
      <c r="N17" s="502">
        <f>M17/'20pobl'!X17*100</f>
        <v>30.330891390923842</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160404</v>
      </c>
      <c r="E18" s="500">
        <f>D18/'20pobl'!D18*100</f>
        <v>6.7291940313033969</v>
      </c>
      <c r="F18" s="350"/>
      <c r="G18" s="368">
        <v>32285</v>
      </c>
      <c r="H18" s="501">
        <v>1.8421549646889392</v>
      </c>
      <c r="I18" s="350"/>
      <c r="J18" s="368">
        <v>29374</v>
      </c>
      <c r="K18" s="501">
        <v>7.0996106259713194</v>
      </c>
      <c r="L18" s="350"/>
      <c r="M18" s="368">
        <v>98745</v>
      </c>
      <c r="N18" s="501">
        <f>M18/'20pobl'!X18*100</f>
        <v>45.421927827226938</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99393</v>
      </c>
      <c r="E19" s="500">
        <f>D19/'20pobl'!D19*100</f>
        <v>4.7691410047378087</v>
      </c>
      <c r="F19" s="350"/>
      <c r="G19" s="368">
        <v>23032</v>
      </c>
      <c r="H19" s="501">
        <v>1.3712380555472867</v>
      </c>
      <c r="I19" s="350"/>
      <c r="J19" s="368">
        <v>19710</v>
      </c>
      <c r="K19" s="501">
        <v>7.2084262882639072</v>
      </c>
      <c r="L19" s="350"/>
      <c r="M19" s="368">
        <v>56651</v>
      </c>
      <c r="N19" s="501">
        <f>M19/'20pobl'!X19*100</f>
        <v>43.243057569882296</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378335</v>
      </c>
      <c r="E20" s="500">
        <f>D20/'20pobl'!D20*100</f>
        <v>4.7878609403764605</v>
      </c>
      <c r="F20" s="350"/>
      <c r="G20" s="368">
        <v>94620</v>
      </c>
      <c r="H20" s="501">
        <v>1.4847479106119619</v>
      </c>
      <c r="I20" s="350"/>
      <c r="J20" s="368">
        <v>86994</v>
      </c>
      <c r="K20" s="501">
        <v>8.0836069869482543</v>
      </c>
      <c r="L20" s="350"/>
      <c r="M20" s="368">
        <v>196721</v>
      </c>
      <c r="N20" s="501">
        <f>M20/'20pobl'!X20*100</f>
        <v>43.427611449360462</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215210</v>
      </c>
      <c r="E21" s="500">
        <f>D21/'20pobl'!D21*100</f>
        <v>4.1258043458881426</v>
      </c>
      <c r="F21" s="350"/>
      <c r="G21" s="368">
        <v>57574</v>
      </c>
      <c r="H21" s="501">
        <v>1.3811149431436136</v>
      </c>
      <c r="I21" s="350"/>
      <c r="J21" s="368">
        <v>47215</v>
      </c>
      <c r="K21" s="501">
        <v>6.2513571197813782</v>
      </c>
      <c r="L21" s="350"/>
      <c r="M21" s="368">
        <v>110421</v>
      </c>
      <c r="N21" s="501">
        <f>M21/'20pobl'!X21*100</f>
        <v>37.782028207953246</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59181</v>
      </c>
      <c r="E22" s="500">
        <f>D22/'20pobl'!D22*100</f>
        <v>5.6132659778090988</v>
      </c>
      <c r="F22" s="350"/>
      <c r="G22" s="368">
        <v>13682</v>
      </c>
      <c r="H22" s="501">
        <v>1.6603583082839526</v>
      </c>
      <c r="I22" s="350"/>
      <c r="J22" s="368">
        <v>12948</v>
      </c>
      <c r="K22" s="501">
        <v>8.2362220752124564</v>
      </c>
      <c r="L22" s="350"/>
      <c r="M22" s="368">
        <v>32551</v>
      </c>
      <c r="N22" s="501">
        <f>M22/'20pobl'!X22*100</f>
        <v>44.55440123735611</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84886</v>
      </c>
      <c r="E23" s="500">
        <f>D23/'20pobl'!D23*100</f>
        <v>3.1445967732375499</v>
      </c>
      <c r="F23" s="350"/>
      <c r="G23" s="368">
        <v>24929</v>
      </c>
      <c r="H23" s="501">
        <v>1.2530775270405172</v>
      </c>
      <c r="I23" s="350"/>
      <c r="J23" s="368">
        <v>14967</v>
      </c>
      <c r="K23" s="501">
        <v>3.1632273499649166</v>
      </c>
      <c r="L23" s="350"/>
      <c r="M23" s="368">
        <v>44990</v>
      </c>
      <c r="N23" s="501">
        <f>M23/'20pobl'!X23*100</f>
        <v>18.995465407902181</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256574</v>
      </c>
      <c r="E24" s="500">
        <f>D24/'20pobl'!D24*100</f>
        <v>3.7336673698682885</v>
      </c>
      <c r="F24" s="350"/>
      <c r="G24" s="368">
        <v>60190</v>
      </c>
      <c r="H24" s="501">
        <v>1.0737926968181375</v>
      </c>
      <c r="I24" s="350"/>
      <c r="J24" s="368">
        <v>49956</v>
      </c>
      <c r="K24" s="501">
        <v>5.6080557707203713</v>
      </c>
      <c r="L24" s="350"/>
      <c r="M24" s="368">
        <v>146428</v>
      </c>
      <c r="N24" s="501">
        <f>M24/'20pobl'!X24*100</f>
        <v>38.969735035183156</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66926</v>
      </c>
      <c r="E25" s="500">
        <f>D25/'20pobl'!D25*100</f>
        <v>4.3130982179453135</v>
      </c>
      <c r="F25" s="350"/>
      <c r="G25" s="368">
        <v>22957</v>
      </c>
      <c r="H25" s="501">
        <v>1.7685909283157133</v>
      </c>
      <c r="I25" s="350"/>
      <c r="J25" s="368">
        <v>15731</v>
      </c>
      <c r="K25" s="501">
        <v>8.6271004255692532</v>
      </c>
      <c r="L25" s="350"/>
      <c r="M25" s="368">
        <v>28238</v>
      </c>
      <c r="N25" s="501">
        <f>M25/'20pobl'!X25*100</f>
        <v>39.599489545499168</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21325</v>
      </c>
      <c r="E26" s="504">
        <f>D26/'20pobl'!D26*100</f>
        <v>3.1726313127180488</v>
      </c>
      <c r="F26" s="350"/>
      <c r="G26" s="377">
        <v>5155</v>
      </c>
      <c r="H26" s="502">
        <v>0.96405415160429453</v>
      </c>
      <c r="I26" s="350"/>
      <c r="J26" s="377">
        <v>3909</v>
      </c>
      <c r="K26" s="502">
        <v>4.0846821805870484</v>
      </c>
      <c r="L26" s="350"/>
      <c r="M26" s="377">
        <v>12261</v>
      </c>
      <c r="N26" s="502">
        <f>M26/'20pobl'!X26*100</f>
        <v>29.378219719659761</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117049</v>
      </c>
      <c r="E27" s="504">
        <f>D27/'20pobl'!D27*100</f>
        <v>5.2812748443127333</v>
      </c>
      <c r="F27" s="350"/>
      <c r="G27" s="377">
        <v>30823</v>
      </c>
      <c r="H27" s="502">
        <v>1.8173317186086797</v>
      </c>
      <c r="I27" s="350"/>
      <c r="J27" s="377">
        <v>23572</v>
      </c>
      <c r="K27" s="502">
        <v>6.5239291921752702</v>
      </c>
      <c r="L27" s="350"/>
      <c r="M27" s="377">
        <v>62654</v>
      </c>
      <c r="N27" s="502">
        <f>M27/'20pobl'!X27*100</f>
        <v>39.422883318232152</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14815</v>
      </c>
      <c r="E28" s="504">
        <f>D28/'20pobl'!D28*100</f>
        <v>4.5969058154039013</v>
      </c>
      <c r="F28" s="350"/>
      <c r="G28" s="377">
        <v>3442</v>
      </c>
      <c r="H28" s="502">
        <v>1.3653258019603254</v>
      </c>
      <c r="I28" s="350"/>
      <c r="J28" s="377">
        <v>2794</v>
      </c>
      <c r="K28" s="502">
        <v>5.8086110475873687</v>
      </c>
      <c r="L28" s="350"/>
      <c r="M28" s="377">
        <v>8579</v>
      </c>
      <c r="N28" s="502">
        <f>M28/'20pobl'!X28*100</f>
        <v>38.854166666666664</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5588</v>
      </c>
      <c r="E29" s="506">
        <f>D29/'20pobl'!D29*100</f>
        <v>3.3154350470200837</v>
      </c>
      <c r="F29" s="350"/>
      <c r="G29" s="389">
        <v>2968</v>
      </c>
      <c r="H29" s="507">
        <v>2.0062322984473329</v>
      </c>
      <c r="I29" s="350"/>
      <c r="J29" s="389">
        <v>1037</v>
      </c>
      <c r="K29" s="507">
        <v>6.5870545639331768</v>
      </c>
      <c r="L29" s="350"/>
      <c r="M29" s="389">
        <v>1583</v>
      </c>
      <c r="N29" s="507">
        <f>M29/'20pobl'!X29*100</f>
        <v>32.551922681472341</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40" t="s">
        <v>0</v>
      </c>
      <c r="C31" s="320"/>
      <c r="D31" s="1246">
        <f>G31+J31+M31</f>
        <v>2146321</v>
      </c>
      <c r="E31" s="1247">
        <f>D31/'20pobl'!D31*100</f>
        <v>4.4635642851885837</v>
      </c>
      <c r="F31" s="320"/>
      <c r="G31" s="1246">
        <f>SUM(G12:G29)</f>
        <v>557449</v>
      </c>
      <c r="H31" s="1247">
        <f>G31/'20pobl'!J31*100</f>
        <v>1.4517814076067546</v>
      </c>
      <c r="I31" s="320"/>
      <c r="J31" s="1246">
        <f>SUM(J12:J29)</f>
        <v>464966</v>
      </c>
      <c r="K31" s="1247">
        <f>J31/'20pobl'!Q31*100</f>
        <v>6.8217623382427206</v>
      </c>
      <c r="L31" s="320"/>
      <c r="M31" s="1246">
        <f>SUM(M12:M29)</f>
        <v>1123906</v>
      </c>
      <c r="N31" s="1247">
        <f>M31/'20pobl'!X31*100</f>
        <v>39.135206734047067</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hidden="1" customHeight="1" x14ac:dyDescent="0.25">
      <c r="B33" s="397" t="s">
        <v>47</v>
      </c>
      <c r="C33" s="509"/>
      <c r="F33" s="509"/>
    </row>
    <row r="34" spans="2:14" s="496" customFormat="1" ht="13.5" customHeight="1" x14ac:dyDescent="0.25">
      <c r="B34" s="1429" t="str">
        <f>'20pobl'!B34:H34</f>
        <v xml:space="preserve">(1) Cifras INE de población referidas al 01/01/2023. Publicado Censo de Población Anual el 13/12/2023 </v>
      </c>
      <c r="C34" s="1437"/>
      <c r="D34" s="1437"/>
      <c r="E34" s="1437"/>
      <c r="F34" s="1437"/>
      <c r="G34" s="1437"/>
      <c r="H34" s="1437"/>
      <c r="I34" s="1437"/>
      <c r="J34" s="1437"/>
      <c r="K34" s="1437"/>
      <c r="L34" s="1437"/>
      <c r="M34" s="1437"/>
      <c r="N34" s="1437"/>
    </row>
    <row r="35" spans="2:14" ht="29.25" customHeight="1" x14ac:dyDescent="0.25">
      <c r="B35" s="1434"/>
      <c r="C35" s="1434"/>
      <c r="D35" s="1434"/>
      <c r="E35" s="510"/>
    </row>
    <row r="36" spans="2:14" ht="4.5" customHeight="1" x14ac:dyDescent="0.25">
      <c r="B36" s="1423"/>
      <c r="C36" s="1423"/>
      <c r="D36" s="1423"/>
      <c r="E36" s="45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450"/>
      <c r="C2" s="1450"/>
      <c r="D2" s="1450"/>
      <c r="E2" s="1450"/>
      <c r="F2" s="1450"/>
      <c r="G2" s="1450"/>
      <c r="H2" s="1450"/>
      <c r="I2" s="1450"/>
      <c r="O2" s="37"/>
    </row>
    <row r="3" spans="1:50" s="38" customFormat="1" ht="4.5" customHeight="1" x14ac:dyDescent="0.25">
      <c r="B3" s="1451"/>
      <c r="C3" s="1451"/>
      <c r="D3" s="1451"/>
      <c r="E3" s="1451"/>
      <c r="F3" s="1451"/>
      <c r="G3" s="1451"/>
      <c r="H3" s="1451"/>
      <c r="I3" s="1451"/>
      <c r="O3" s="37"/>
    </row>
    <row r="4" spans="1:50" s="38" customFormat="1" ht="17.25" customHeight="1" x14ac:dyDescent="0.25">
      <c r="A4" s="1451" t="s">
        <v>192</v>
      </c>
      <c r="B4" s="1451"/>
      <c r="C4" s="1451"/>
      <c r="D4" s="1451"/>
      <c r="E4" s="1451"/>
      <c r="F4" s="1451"/>
      <c r="G4" s="1451"/>
      <c r="H4" s="1451"/>
      <c r="I4" s="1451"/>
      <c r="J4" s="1451"/>
      <c r="K4" s="1451"/>
      <c r="L4" s="1451"/>
      <c r="M4" s="1451"/>
      <c r="N4" s="1451"/>
      <c r="O4" s="1451"/>
      <c r="P4" s="1451"/>
      <c r="Q4" s="1451"/>
      <c r="R4" s="1451"/>
      <c r="S4" s="1451"/>
      <c r="T4" s="1451"/>
      <c r="U4" s="1451"/>
      <c r="V4" s="1451"/>
      <c r="W4" s="1451"/>
      <c r="X4" s="1451"/>
      <c r="Y4" s="1451"/>
      <c r="Z4" s="1451"/>
    </row>
    <row r="5" spans="1:50" s="38" customFormat="1" ht="17.25" customHeight="1" x14ac:dyDescent="0.25">
      <c r="B5" s="1462" t="e">
        <f>#REF!</f>
        <v>#REF!</v>
      </c>
      <c r="C5" s="1462"/>
      <c r="D5" s="1462"/>
      <c r="E5" s="1462"/>
      <c r="F5" s="1462"/>
      <c r="G5" s="1462"/>
      <c r="H5" s="1462"/>
      <c r="I5" s="1462"/>
      <c r="J5" s="1462"/>
      <c r="K5" s="1462"/>
      <c r="L5" s="1462"/>
      <c r="M5" s="1462"/>
      <c r="N5" s="1462"/>
      <c r="O5" s="1462"/>
      <c r="P5" s="1462"/>
      <c r="Q5" s="1462"/>
      <c r="R5" s="1462"/>
      <c r="S5" s="1462"/>
      <c r="T5" s="1462"/>
      <c r="U5" s="1462"/>
      <c r="V5" s="1462"/>
      <c r="W5" s="1462"/>
      <c r="X5" s="1462"/>
      <c r="Y5" s="1462"/>
      <c r="Z5" s="1462"/>
    </row>
    <row r="6" spans="1:50" s="38" customFormat="1" ht="6" customHeight="1" x14ac:dyDescent="0.25">
      <c r="O6" s="37"/>
    </row>
    <row r="7" spans="1:50" s="41" customFormat="1" ht="12.75" customHeight="1" x14ac:dyDescent="0.25">
      <c r="A7" s="39"/>
      <c r="B7" s="1452" t="s">
        <v>12</v>
      </c>
      <c r="C7" s="40"/>
      <c r="D7" s="1458" t="s">
        <v>109</v>
      </c>
      <c r="E7" s="1455"/>
      <c r="F7" s="181"/>
      <c r="G7" s="1455"/>
      <c r="H7" s="1455"/>
      <c r="I7" s="181"/>
      <c r="J7" s="1455"/>
      <c r="K7" s="1455"/>
      <c r="L7" s="181"/>
      <c r="M7" s="1455"/>
      <c r="N7" s="1456"/>
      <c r="O7" s="40"/>
      <c r="P7" s="1458" t="s">
        <v>13</v>
      </c>
      <c r="Q7" s="1455"/>
      <c r="R7" s="181"/>
      <c r="S7" s="1455"/>
      <c r="T7" s="1455"/>
      <c r="U7" s="181"/>
      <c r="V7" s="1455"/>
      <c r="W7" s="1455"/>
      <c r="X7" s="181"/>
      <c r="Y7" s="1455"/>
      <c r="Z7" s="1456"/>
      <c r="AA7" s="116"/>
      <c r="AB7" s="116"/>
      <c r="AC7" s="117"/>
      <c r="AD7" s="117"/>
      <c r="AE7" s="117"/>
      <c r="AF7" s="117"/>
      <c r="AG7" s="117"/>
      <c r="AH7" s="117"/>
      <c r="AI7" s="118"/>
    </row>
    <row r="8" spans="1:50" s="41" customFormat="1" ht="33.75" customHeight="1" x14ac:dyDescent="0.25">
      <c r="A8" s="39"/>
      <c r="B8" s="1453"/>
      <c r="C8" s="40"/>
      <c r="D8" s="1459"/>
      <c r="E8" s="1460"/>
      <c r="F8" s="40"/>
      <c r="G8" s="1458" t="s">
        <v>169</v>
      </c>
      <c r="H8" s="1456"/>
      <c r="I8" s="40"/>
      <c r="J8" s="1458" t="s">
        <v>175</v>
      </c>
      <c r="K8" s="1456"/>
      <c r="L8" s="40"/>
      <c r="M8" s="1458" t="s">
        <v>170</v>
      </c>
      <c r="N8" s="1456"/>
      <c r="O8" s="40"/>
      <c r="P8" s="1459"/>
      <c r="Q8" s="1461"/>
      <c r="R8" s="130"/>
      <c r="S8" s="1458" t="s">
        <v>172</v>
      </c>
      <c r="T8" s="1456"/>
      <c r="U8" s="40"/>
      <c r="V8" s="1458" t="s">
        <v>173</v>
      </c>
      <c r="W8" s="1456"/>
      <c r="X8" s="40"/>
      <c r="Y8" s="1458" t="s">
        <v>174</v>
      </c>
      <c r="Z8" s="1456"/>
      <c r="AA8" s="116"/>
      <c r="AB8" s="116"/>
      <c r="AC8" s="117"/>
      <c r="AD8" s="117"/>
      <c r="AE8" s="117"/>
      <c r="AF8" s="117"/>
      <c r="AG8" s="117"/>
      <c r="AH8" s="117"/>
      <c r="AI8" s="118"/>
    </row>
    <row r="9" spans="1:50" s="46" customFormat="1" ht="36.75" customHeight="1" x14ac:dyDescent="0.25">
      <c r="A9" s="42"/>
      <c r="B9" s="1454"/>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457" t="s">
        <v>217</v>
      </c>
      <c r="C33" s="1457"/>
      <c r="D33" s="1457"/>
      <c r="E33" s="1457"/>
      <c r="F33" s="1457"/>
      <c r="G33" s="1457"/>
      <c r="H33" s="1457"/>
      <c r="I33" s="1457"/>
      <c r="J33" s="1457"/>
      <c r="K33" s="1457"/>
      <c r="L33" s="1457"/>
      <c r="M33" s="1457"/>
      <c r="O33" s="86"/>
    </row>
    <row r="34" spans="2:19" ht="29.25" customHeight="1" x14ac:dyDescent="0.25">
      <c r="B34" s="1449"/>
      <c r="C34" s="1449"/>
      <c r="D34" s="1449"/>
      <c r="E34" s="1449"/>
      <c r="F34" s="1449"/>
      <c r="G34" s="1449"/>
      <c r="H34" s="1449"/>
      <c r="I34" s="1449"/>
      <c r="J34" s="1449"/>
      <c r="K34" s="1449"/>
      <c r="L34" s="1449"/>
      <c r="M34" s="1449"/>
      <c r="N34" s="1449"/>
      <c r="O34" s="1449"/>
      <c r="P34" s="1449"/>
      <c r="Q34" s="89"/>
      <c r="R34" s="89"/>
      <c r="S34" s="89"/>
    </row>
    <row r="35" spans="2:19" ht="4.5" customHeight="1" x14ac:dyDescent="0.25">
      <c r="B35" s="1448"/>
      <c r="C35" s="1448"/>
      <c r="D35" s="1448"/>
      <c r="E35" s="1448"/>
      <c r="F35" s="1448"/>
      <c r="G35" s="1448"/>
      <c r="H35" s="1448"/>
      <c r="I35" s="1448"/>
      <c r="J35" s="1448"/>
      <c r="K35" s="1448"/>
      <c r="L35" s="1448"/>
      <c r="M35" s="1448"/>
      <c r="N35" s="1448"/>
      <c r="O35" s="1448"/>
      <c r="P35" s="1448"/>
      <c r="Q35" s="89"/>
      <c r="R35" s="89"/>
      <c r="S35" s="89"/>
    </row>
    <row r="38" spans="2:19" x14ac:dyDescent="0.25">
      <c r="L38" s="90"/>
      <c r="M38" s="90"/>
      <c r="N38" s="90"/>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8" zoomScale="80" zoomScaleNormal="80" workbookViewId="0">
      <selection activeCell="AE30" sqref="AE30"/>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386"/>
      <c r="C2" s="1386"/>
      <c r="D2" s="1386"/>
      <c r="E2" s="1386"/>
      <c r="F2" s="1386"/>
      <c r="G2" s="1386"/>
      <c r="H2" s="1386"/>
      <c r="I2" s="1386"/>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387"/>
      <c r="C3" s="1387"/>
      <c r="D3" s="1387"/>
      <c r="E3" s="1387"/>
      <c r="F3" s="1387"/>
      <c r="G3" s="1387"/>
      <c r="H3" s="1387"/>
      <c r="I3" s="1387"/>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24" t="s">
        <v>396</v>
      </c>
      <c r="B4" s="1424"/>
      <c r="C4" s="1424"/>
      <c r="D4" s="1424"/>
      <c r="E4" s="1424"/>
      <c r="F4" s="1424"/>
      <c r="G4" s="1424"/>
      <c r="H4" s="1424"/>
      <c r="I4" s="1424"/>
      <c r="J4" s="1424"/>
      <c r="K4" s="1424"/>
      <c r="L4" s="1424"/>
      <c r="M4" s="1424"/>
      <c r="N4" s="1424"/>
      <c r="O4" s="1424"/>
      <c r="P4" s="1424"/>
      <c r="Q4" s="1424"/>
      <c r="R4" s="1424"/>
      <c r="S4" s="1424"/>
      <c r="T4" s="1424"/>
      <c r="U4" s="1424"/>
      <c r="V4" s="1424"/>
      <c r="W4" s="1424"/>
      <c r="X4" s="1424"/>
      <c r="Y4" s="1424"/>
      <c r="Z4" s="1424"/>
    </row>
    <row r="5" spans="1:50" s="492" customFormat="1" ht="17.2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1425"/>
      <c r="V5" s="1425"/>
      <c r="W5" s="1425"/>
      <c r="X5" s="1425"/>
      <c r="Y5" s="1425"/>
      <c r="Z5" s="1425"/>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463" t="s">
        <v>12</v>
      </c>
      <c r="D7" s="1463" t="s">
        <v>476</v>
      </c>
      <c r="E7" s="1463"/>
      <c r="G7" s="1463"/>
      <c r="H7" s="1463"/>
      <c r="J7" s="1463"/>
      <c r="K7" s="1463"/>
      <c r="M7" s="1463"/>
      <c r="N7" s="1463"/>
      <c r="P7" s="1463" t="s">
        <v>13</v>
      </c>
      <c r="Q7" s="1463"/>
      <c r="S7" s="1463"/>
      <c r="T7" s="1463"/>
      <c r="V7" s="1463"/>
      <c r="W7" s="1463"/>
      <c r="Y7" s="1463"/>
      <c r="Z7" s="1463"/>
      <c r="AA7" s="512"/>
      <c r="AB7" s="512"/>
      <c r="AI7" s="514"/>
    </row>
    <row r="8" spans="1:50" s="513" customFormat="1" ht="33.75" customHeight="1" x14ac:dyDescent="0.25">
      <c r="A8" s="512"/>
      <c r="B8" s="1463"/>
      <c r="D8" s="1463"/>
      <c r="E8" s="1463"/>
      <c r="G8" s="1463" t="s">
        <v>169</v>
      </c>
      <c r="H8" s="1463"/>
      <c r="J8" s="1463" t="s">
        <v>175</v>
      </c>
      <c r="K8" s="1463"/>
      <c r="M8" s="1463" t="s">
        <v>170</v>
      </c>
      <c r="N8" s="1463"/>
      <c r="P8" s="1463"/>
      <c r="Q8" s="1463"/>
      <c r="S8" s="1463" t="s">
        <v>172</v>
      </c>
      <c r="T8" s="1463"/>
      <c r="V8" s="1463" t="s">
        <v>173</v>
      </c>
      <c r="W8" s="1463"/>
      <c r="Y8" s="1463" t="s">
        <v>174</v>
      </c>
      <c r="Z8" s="1463"/>
      <c r="AA8" s="512"/>
      <c r="AB8" s="512"/>
      <c r="AI8" s="514"/>
    </row>
    <row r="9" spans="1:50" s="513" customFormat="1" ht="36.75" customHeight="1" x14ac:dyDescent="0.25">
      <c r="A9" s="512"/>
      <c r="B9" s="1463"/>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S11+V11+Y11</f>
        <v>412895</v>
      </c>
      <c r="Q11" s="564">
        <f>P11*100/D11</f>
        <v>4.8099712178740646</v>
      </c>
      <c r="R11" s="558"/>
      <c r="S11" s="561">
        <f>'23solcasaad'!J12</f>
        <v>118816</v>
      </c>
      <c r="T11" s="565">
        <f>S11*100/G11</f>
        <v>1.6934747431873545</v>
      </c>
      <c r="U11" s="558"/>
      <c r="V11" s="561">
        <f>'23solcasaad'!Q12</f>
        <v>99420</v>
      </c>
      <c r="W11" s="565">
        <f>V11*100/J11</f>
        <v>8.675763623401</v>
      </c>
      <c r="X11" s="558"/>
      <c r="Y11" s="561">
        <f>'23solcasaad'!X12</f>
        <v>194659</v>
      </c>
      <c r="Z11" s="565">
        <f>Y11*100/M11</f>
        <v>46.117998810677371</v>
      </c>
      <c r="AA11" s="566"/>
      <c r="AB11" s="567">
        <f>_xlfn.RANK.EQ(Q11,Q$11:Q$30,0)</f>
        <v>5</v>
      </c>
      <c r="AC11" s="567">
        <v>1</v>
      </c>
      <c r="AD11" s="567">
        <f>MATCH(AC11,AB$11:AB$30,0)</f>
        <v>7</v>
      </c>
      <c r="AE11" s="568" t="str">
        <f t="shared" ref="AE11:AE29" si="2">INDEX(B$11:B$30,AD11,1)</f>
        <v>Castilla y León</v>
      </c>
      <c r="AF11" s="569">
        <f t="shared" ref="AF11:AF29" si="3">INDEX(Q$11:Q$30,AD11,1)</f>
        <v>6.729194031303396</v>
      </c>
      <c r="AH11" s="567">
        <f>_xlfn.RANK.EQ(T11,T$11:T$30,0)</f>
        <v>5</v>
      </c>
      <c r="AI11" s="567">
        <v>1</v>
      </c>
      <c r="AJ11" s="567">
        <f>MATCH(AI11,AH$11:AH$30,0)</f>
        <v>18</v>
      </c>
      <c r="AK11" s="568" t="str">
        <f>INDEX(B$11:B$30,AJ11,1)</f>
        <v>Ceuta y Melilla</v>
      </c>
      <c r="AL11" s="569">
        <f>INDEX(T$11:T$30,AJ11,1)</f>
        <v>2.0062322984473329</v>
      </c>
      <c r="AN11" s="567">
        <f>_xlfn.RANK.EQ(W11,W$11:W$30,0)</f>
        <v>1</v>
      </c>
      <c r="AO11" s="567">
        <v>1</v>
      </c>
      <c r="AP11" s="567">
        <f>MATCH(AO11,AN$11:AN$30,0)</f>
        <v>1</v>
      </c>
      <c r="AQ11" s="568" t="str">
        <f>INDEX(B$11:B$30,AP11,1)</f>
        <v>Andalucía</v>
      </c>
      <c r="AR11" s="569">
        <f>INDEX(W$11:W$30,AP11,1)</f>
        <v>8.675763623401</v>
      </c>
      <c r="AT11" s="567">
        <f>_xlfn.RANK.EQ(Z11,Z$11:Z$30,0)</f>
        <v>1</v>
      </c>
      <c r="AU11" s="567">
        <v>1</v>
      </c>
      <c r="AV11" s="567">
        <f>MATCH(AU11,AT$11:AT$30,0)</f>
        <v>1</v>
      </c>
      <c r="AW11" s="568" t="str">
        <f>INDEX(B$11:B$30,AV11,1)</f>
        <v>Andalucía</v>
      </c>
      <c r="AX11" s="569">
        <f>INDEX(Z$11:Z$30,AV11,1)</f>
        <v>46.117998810677371</v>
      </c>
    </row>
    <row r="12" spans="1:50" s="396" customFormat="1" ht="18" customHeight="1" x14ac:dyDescent="0.35">
      <c r="A12" s="519"/>
      <c r="B12" s="557" t="s">
        <v>7</v>
      </c>
      <c r="C12" s="558"/>
      <c r="D12" s="559">
        <f t="shared" ref="D12:D28" si="4">G12+J12+M12</f>
        <v>1341289</v>
      </c>
      <c r="E12" s="560">
        <f t="shared" si="0"/>
        <v>2.7893915572350596</v>
      </c>
      <c r="F12" s="558"/>
      <c r="G12" s="561">
        <f>'20pobl'!J13</f>
        <v>1044239</v>
      </c>
      <c r="H12" s="562">
        <f t="shared" ref="H12:H28" si="5">G12*100/$G$30</f>
        <v>2.7195434296193368</v>
      </c>
      <c r="I12" s="558"/>
      <c r="J12" s="561">
        <f>'20pobl'!Q13</f>
        <v>200993</v>
      </c>
      <c r="K12" s="562">
        <f t="shared" ref="K12:K28" si="6">J12*100/$J$30</f>
        <v>2.9488747083666742</v>
      </c>
      <c r="L12" s="558"/>
      <c r="M12" s="561">
        <f>'20pobl'!X13</f>
        <v>96057</v>
      </c>
      <c r="N12" s="562">
        <f t="shared" si="1"/>
        <v>3.3447730977967542</v>
      </c>
      <c r="O12" s="558"/>
      <c r="P12" s="563">
        <f t="shared" ref="P12:P28" si="7">S12+V12+Y12</f>
        <v>57535</v>
      </c>
      <c r="Q12" s="564">
        <f t="shared" ref="Q12:Q28" si="8">P12*100/D12</f>
        <v>4.2895304442219384</v>
      </c>
      <c r="R12" s="558"/>
      <c r="S12" s="561">
        <f>'23solcasaad'!J13</f>
        <v>10960</v>
      </c>
      <c r="T12" s="565">
        <f t="shared" ref="T12:T28" si="9">S12*100/G12</f>
        <v>1.049568154416757</v>
      </c>
      <c r="U12" s="558"/>
      <c r="V12" s="561">
        <f>'23solcasaad'!Q13</f>
        <v>11406</v>
      </c>
      <c r="W12" s="565">
        <f t="shared" ref="W12:W28" si="10">V12*100/J12</f>
        <v>5.6748244963754955</v>
      </c>
      <c r="X12" s="558"/>
      <c r="Y12" s="561">
        <f>'23solcasaad'!X13</f>
        <v>35169</v>
      </c>
      <c r="Z12" s="565">
        <f t="shared" ref="Z12:Z28" si="11">Y12*100/M12</f>
        <v>36.61263624722821</v>
      </c>
      <c r="AA12" s="566"/>
      <c r="AB12" s="567">
        <f t="shared" ref="AB12:AB28" si="12">_xlfn.RANK.EQ(Q12,Q$11:Q$30,0)</f>
        <v>11</v>
      </c>
      <c r="AC12" s="567">
        <v>2</v>
      </c>
      <c r="AD12" s="567">
        <f t="shared" ref="AD12:AD28" si="13">MATCH(AC12,AB$11:AB$30,0)</f>
        <v>11</v>
      </c>
      <c r="AE12" s="568" t="str">
        <f t="shared" si="2"/>
        <v>Extremadura</v>
      </c>
      <c r="AF12" s="569">
        <f t="shared" si="3"/>
        <v>5.6132659778090988</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1.8421549646889392</v>
      </c>
      <c r="AN12" s="567">
        <f t="shared" ref="AN12:AN30" si="18">_xlfn.RANK.EQ(W12,W$11:W$30,0)</f>
        <v>15</v>
      </c>
      <c r="AO12" s="567">
        <v>2</v>
      </c>
      <c r="AP12" s="567">
        <f t="shared" ref="AP12:AP28" si="19">MATCH(AO12,AN$11:AN$30,0)</f>
        <v>14</v>
      </c>
      <c r="AQ12" s="568" t="str">
        <f t="shared" ref="AQ12:AQ29" si="20">INDEX(B$11:B$30,AP12,1)</f>
        <v>Murcia, Región de</v>
      </c>
      <c r="AR12" s="569">
        <f t="shared" ref="AR12:AR28" si="21">INDEX(W$11:W$30,AP12,1)</f>
        <v>8.6271004255692532</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45.421927827226938</v>
      </c>
    </row>
    <row r="13" spans="1:50" s="396" customFormat="1" ht="18" customHeight="1" x14ac:dyDescent="0.35">
      <c r="A13" s="519"/>
      <c r="B13" s="557" t="s">
        <v>37</v>
      </c>
      <c r="C13" s="558"/>
      <c r="D13" s="559">
        <f t="shared" si="4"/>
        <v>1006060</v>
      </c>
      <c r="E13" s="560">
        <f t="shared" si="0"/>
        <v>2.0922375938905815</v>
      </c>
      <c r="F13" s="558"/>
      <c r="G13" s="561">
        <f>'20pobl'!J14</f>
        <v>728875</v>
      </c>
      <c r="H13" s="562">
        <f t="shared" si="5"/>
        <v>1.8982313601232994</v>
      </c>
      <c r="I13" s="558"/>
      <c r="J13" s="561">
        <f>'20pobl'!Q14</f>
        <v>193292</v>
      </c>
      <c r="K13" s="562">
        <f t="shared" si="6"/>
        <v>2.8358892604698234</v>
      </c>
      <c r="L13" s="558"/>
      <c r="M13" s="561">
        <f>'20pobl'!X14</f>
        <v>83893</v>
      </c>
      <c r="N13" s="562">
        <f t="shared" si="1"/>
        <v>2.9212139614339727</v>
      </c>
      <c r="O13" s="558"/>
      <c r="P13" s="563">
        <f t="shared" si="7"/>
        <v>50749</v>
      </c>
      <c r="Q13" s="564">
        <f t="shared" si="8"/>
        <v>5.0443313520068385</v>
      </c>
      <c r="R13" s="558"/>
      <c r="S13" s="561">
        <f>'23solcasaad'!J14</f>
        <v>10802</v>
      </c>
      <c r="T13" s="565">
        <f t="shared" si="9"/>
        <v>1.4820099468358772</v>
      </c>
      <c r="U13" s="558"/>
      <c r="V13" s="561">
        <f>'23solcasaad'!Q14</f>
        <v>11605</v>
      </c>
      <c r="W13" s="565">
        <f t="shared" si="10"/>
        <v>6.0038697928522646</v>
      </c>
      <c r="X13" s="558"/>
      <c r="Y13" s="561">
        <f>'23solcasaad'!X14</f>
        <v>28342</v>
      </c>
      <c r="Z13" s="565">
        <f t="shared" si="11"/>
        <v>33.783509947194638</v>
      </c>
      <c r="AA13" s="566"/>
      <c r="AB13" s="567">
        <f t="shared" si="12"/>
        <v>4</v>
      </c>
      <c r="AC13" s="567">
        <v>3</v>
      </c>
      <c r="AD13" s="567">
        <f t="shared" si="13"/>
        <v>16</v>
      </c>
      <c r="AE13" s="568" t="str">
        <f t="shared" si="2"/>
        <v>País Vasco</v>
      </c>
      <c r="AF13" s="570">
        <f t="shared" si="3"/>
        <v>5.2812748443127333</v>
      </c>
      <c r="AH13" s="567">
        <f t="shared" si="14"/>
        <v>9</v>
      </c>
      <c r="AI13" s="567">
        <v>3</v>
      </c>
      <c r="AJ13" s="567">
        <f t="shared" si="15"/>
        <v>16</v>
      </c>
      <c r="AK13" s="568" t="str">
        <f t="shared" si="16"/>
        <v>País Vasco</v>
      </c>
      <c r="AL13" s="569">
        <f t="shared" si="17"/>
        <v>1.8173317186086797</v>
      </c>
      <c r="AN13" s="567">
        <f t="shared" si="18"/>
        <v>13</v>
      </c>
      <c r="AO13" s="567">
        <v>3</v>
      </c>
      <c r="AP13" s="567">
        <f t="shared" si="19"/>
        <v>11</v>
      </c>
      <c r="AQ13" s="568" t="str">
        <f t="shared" si="20"/>
        <v>Extremadura</v>
      </c>
      <c r="AR13" s="569">
        <f t="shared" si="21"/>
        <v>8.2362220752124582</v>
      </c>
      <c r="AT13" s="567">
        <f t="shared" si="22"/>
        <v>14</v>
      </c>
      <c r="AU13" s="567">
        <v>3</v>
      </c>
      <c r="AV13" s="567">
        <f t="shared" si="23"/>
        <v>11</v>
      </c>
      <c r="AW13" s="568" t="str">
        <f t="shared" si="24"/>
        <v>Extremadura</v>
      </c>
      <c r="AX13" s="569">
        <f t="shared" si="25"/>
        <v>44.55440123735611</v>
      </c>
    </row>
    <row r="14" spans="1:50" s="396" customFormat="1" ht="18" customHeight="1" x14ac:dyDescent="0.35">
      <c r="A14" s="519"/>
      <c r="B14" s="557" t="s">
        <v>38</v>
      </c>
      <c r="C14" s="558"/>
      <c r="D14" s="559">
        <f t="shared" si="4"/>
        <v>1209906</v>
      </c>
      <c r="E14" s="560">
        <f t="shared" si="0"/>
        <v>2.516162871273858</v>
      </c>
      <c r="F14" s="558"/>
      <c r="G14" s="561">
        <f>'20pobl'!J15</f>
        <v>1010320</v>
      </c>
      <c r="H14" s="562">
        <f t="shared" si="5"/>
        <v>2.6312071449285157</v>
      </c>
      <c r="I14" s="558"/>
      <c r="J14" s="561">
        <f>'20pobl'!Q15</f>
        <v>147036</v>
      </c>
      <c r="K14" s="562">
        <f t="shared" si="6"/>
        <v>2.1572429966187991</v>
      </c>
      <c r="L14" s="558"/>
      <c r="M14" s="561">
        <f>'20pobl'!X15</f>
        <v>52550</v>
      </c>
      <c r="N14" s="562">
        <f t="shared" si="1"/>
        <v>1.8298283965689064</v>
      </c>
      <c r="O14" s="558"/>
      <c r="P14" s="563">
        <f t="shared" si="7"/>
        <v>46046</v>
      </c>
      <c r="Q14" s="564">
        <f t="shared" si="8"/>
        <v>3.8057501987757725</v>
      </c>
      <c r="R14" s="558"/>
      <c r="S14" s="561">
        <f>'23solcasaad'!J15</f>
        <v>13221</v>
      </c>
      <c r="T14" s="565">
        <f t="shared" si="9"/>
        <v>1.3085952965397103</v>
      </c>
      <c r="U14" s="558"/>
      <c r="V14" s="561">
        <f>'23solcasaad'!Q15</f>
        <v>10872</v>
      </c>
      <c r="W14" s="565">
        <f t="shared" si="10"/>
        <v>7.3941075654941644</v>
      </c>
      <c r="X14" s="558"/>
      <c r="Y14" s="561">
        <f>'23solcasaad'!X15</f>
        <v>21953</v>
      </c>
      <c r="Z14" s="565">
        <f t="shared" si="11"/>
        <v>41.775451950523312</v>
      </c>
      <c r="AA14" s="566"/>
      <c r="AB14" s="567">
        <f t="shared" si="12"/>
        <v>14</v>
      </c>
      <c r="AC14" s="567">
        <v>4</v>
      </c>
      <c r="AD14" s="567">
        <f t="shared" si="13"/>
        <v>3</v>
      </c>
      <c r="AE14" s="568" t="str">
        <f t="shared" si="2"/>
        <v>Asturias, Principado de</v>
      </c>
      <c r="AF14" s="569">
        <f t="shared" si="3"/>
        <v>5.0443313520068385</v>
      </c>
      <c r="AH14" s="567">
        <f t="shared" si="14"/>
        <v>15</v>
      </c>
      <c r="AI14" s="567">
        <v>4</v>
      </c>
      <c r="AJ14" s="567">
        <f t="shared" si="15"/>
        <v>14</v>
      </c>
      <c r="AK14" s="568" t="str">
        <f t="shared" si="16"/>
        <v>Murcia, Región de</v>
      </c>
      <c r="AL14" s="569">
        <f t="shared" si="17"/>
        <v>1.7685909283157131</v>
      </c>
      <c r="AN14" s="567">
        <f t="shared" si="18"/>
        <v>5</v>
      </c>
      <c r="AO14" s="567">
        <v>4</v>
      </c>
      <c r="AP14" s="567">
        <f t="shared" si="19"/>
        <v>9</v>
      </c>
      <c r="AQ14" s="568" t="str">
        <f t="shared" si="20"/>
        <v>Cataluña</v>
      </c>
      <c r="AR14" s="569">
        <f t="shared" si="21"/>
        <v>8.0836069869482561</v>
      </c>
      <c r="AT14" s="567">
        <f t="shared" si="22"/>
        <v>6</v>
      </c>
      <c r="AU14" s="567">
        <v>4</v>
      </c>
      <c r="AV14" s="567">
        <f t="shared" si="23"/>
        <v>9</v>
      </c>
      <c r="AW14" s="568" t="str">
        <f t="shared" si="24"/>
        <v>Cataluña</v>
      </c>
      <c r="AX14" s="569">
        <f t="shared" si="25"/>
        <v>43.427611449360462</v>
      </c>
    </row>
    <row r="15" spans="1:50" s="396" customFormat="1" ht="18" customHeight="1" x14ac:dyDescent="0.35">
      <c r="A15" s="519"/>
      <c r="B15" s="557" t="s">
        <v>6</v>
      </c>
      <c r="C15" s="558"/>
      <c r="D15" s="559">
        <f t="shared" si="4"/>
        <v>2213016</v>
      </c>
      <c r="E15" s="560">
        <f t="shared" si="0"/>
        <v>4.6022655418974603</v>
      </c>
      <c r="F15" s="558"/>
      <c r="G15" s="561">
        <f>'20pobl'!J16</f>
        <v>1826469</v>
      </c>
      <c r="H15" s="562">
        <f t="shared" si="5"/>
        <v>4.7567288411497755</v>
      </c>
      <c r="I15" s="558"/>
      <c r="J15" s="561">
        <f>'20pobl'!Q16</f>
        <v>288173</v>
      </c>
      <c r="K15" s="562">
        <f t="shared" si="6"/>
        <v>4.2279386413166113</v>
      </c>
      <c r="L15" s="558"/>
      <c r="M15" s="561">
        <f>'20pobl'!X16</f>
        <v>98374</v>
      </c>
      <c r="N15" s="562">
        <f t="shared" si="1"/>
        <v>3.4254526866616479</v>
      </c>
      <c r="O15" s="558"/>
      <c r="P15" s="563">
        <f t="shared" si="7"/>
        <v>74817</v>
      </c>
      <c r="Q15" s="564">
        <f t="shared" si="8"/>
        <v>3.380770857508486</v>
      </c>
      <c r="R15" s="558"/>
      <c r="S15" s="561">
        <f>'23solcasaad'!J16</f>
        <v>25125</v>
      </c>
      <c r="T15" s="565">
        <f t="shared" si="9"/>
        <v>1.3756050609126134</v>
      </c>
      <c r="U15" s="558"/>
      <c r="V15" s="561">
        <f>'23solcasaad'!Q16</f>
        <v>18069</v>
      </c>
      <c r="W15" s="565">
        <f t="shared" si="10"/>
        <v>6.2701918639150787</v>
      </c>
      <c r="X15" s="558"/>
      <c r="Y15" s="561">
        <f>'23solcasaad'!X16</f>
        <v>31623</v>
      </c>
      <c r="Z15" s="565">
        <f t="shared" si="11"/>
        <v>32.145688901539025</v>
      </c>
      <c r="AA15" s="566"/>
      <c r="AB15" s="567">
        <f t="shared" si="12"/>
        <v>16</v>
      </c>
      <c r="AC15" s="567">
        <v>5</v>
      </c>
      <c r="AD15" s="567">
        <f t="shared" si="13"/>
        <v>1</v>
      </c>
      <c r="AE15" s="568" t="str">
        <f t="shared" si="2"/>
        <v>Andalucía</v>
      </c>
      <c r="AF15" s="569">
        <f t="shared" si="3"/>
        <v>4.8099712178740646</v>
      </c>
      <c r="AH15" s="567">
        <f t="shared" si="14"/>
        <v>12</v>
      </c>
      <c r="AI15" s="567">
        <v>5</v>
      </c>
      <c r="AJ15" s="567">
        <f t="shared" si="15"/>
        <v>1</v>
      </c>
      <c r="AK15" s="568" t="str">
        <f t="shared" si="16"/>
        <v>Andalucía</v>
      </c>
      <c r="AL15" s="569">
        <f t="shared" si="17"/>
        <v>1.6934747431873545</v>
      </c>
      <c r="AN15" s="567">
        <f t="shared" si="18"/>
        <v>11</v>
      </c>
      <c r="AO15" s="567">
        <v>5</v>
      </c>
      <c r="AP15" s="567">
        <f t="shared" si="19"/>
        <v>4</v>
      </c>
      <c r="AQ15" s="568" t="str">
        <f t="shared" si="20"/>
        <v>Balears, Illes</v>
      </c>
      <c r="AR15" s="569">
        <f t="shared" si="21"/>
        <v>7.3941075654941644</v>
      </c>
      <c r="AT15" s="567">
        <f t="shared" si="22"/>
        <v>16</v>
      </c>
      <c r="AU15" s="567">
        <v>5</v>
      </c>
      <c r="AV15" s="567">
        <f t="shared" si="23"/>
        <v>8</v>
      </c>
      <c r="AW15" s="568" t="str">
        <f t="shared" si="24"/>
        <v>Castilla - La Mancha</v>
      </c>
      <c r="AX15" s="569">
        <f t="shared" si="25"/>
        <v>43.243057569882296</v>
      </c>
    </row>
    <row r="16" spans="1:50" s="396" customFormat="1" ht="18" customHeight="1" x14ac:dyDescent="0.35">
      <c r="A16" s="519"/>
      <c r="B16" s="557" t="s">
        <v>5</v>
      </c>
      <c r="C16" s="558"/>
      <c r="D16" s="571">
        <f t="shared" si="4"/>
        <v>588387</v>
      </c>
      <c r="E16" s="560">
        <f t="shared" si="0"/>
        <v>1.2236302021315801</v>
      </c>
      <c r="F16" s="558"/>
      <c r="G16" s="572">
        <f>'20pobl'!J17</f>
        <v>450214</v>
      </c>
      <c r="H16" s="562">
        <f t="shared" si="5"/>
        <v>1.1725060313037916</v>
      </c>
      <c r="I16" s="558"/>
      <c r="J16" s="572">
        <f>'20pobl'!Q17</f>
        <v>97495</v>
      </c>
      <c r="K16" s="562">
        <f t="shared" si="6"/>
        <v>1.4304007586941283</v>
      </c>
      <c r="L16" s="558"/>
      <c r="M16" s="572">
        <f>'20pobl'!X17</f>
        <v>40678</v>
      </c>
      <c r="N16" s="562">
        <f t="shared" si="1"/>
        <v>1.4164369080043762</v>
      </c>
      <c r="O16" s="558"/>
      <c r="P16" s="572">
        <f t="shared" si="7"/>
        <v>24593</v>
      </c>
      <c r="Q16" s="564">
        <f t="shared" si="8"/>
        <v>4.1797320471050519</v>
      </c>
      <c r="R16" s="558"/>
      <c r="S16" s="572">
        <f>'23solcasaad'!J17</f>
        <v>6868</v>
      </c>
      <c r="T16" s="565">
        <f t="shared" si="9"/>
        <v>1.5254967637612336</v>
      </c>
      <c r="U16" s="558"/>
      <c r="V16" s="572">
        <f>'23solcasaad'!Q17</f>
        <v>5387</v>
      </c>
      <c r="W16" s="565">
        <f t="shared" si="10"/>
        <v>5.5254115595671571</v>
      </c>
      <c r="X16" s="558"/>
      <c r="Y16" s="572">
        <f>'23solcasaad'!X17</f>
        <v>12338</v>
      </c>
      <c r="Z16" s="565">
        <f t="shared" si="11"/>
        <v>30.330891390923842</v>
      </c>
      <c r="AA16" s="566"/>
      <c r="AB16" s="567">
        <f t="shared" si="12"/>
        <v>12</v>
      </c>
      <c r="AC16" s="567">
        <v>6</v>
      </c>
      <c r="AD16" s="567">
        <f t="shared" si="13"/>
        <v>9</v>
      </c>
      <c r="AE16" s="568" t="str">
        <f t="shared" si="2"/>
        <v>Cataluña</v>
      </c>
      <c r="AF16" s="569">
        <f t="shared" si="3"/>
        <v>4.7878609403764605</v>
      </c>
      <c r="AH16" s="567">
        <f t="shared" si="14"/>
        <v>7</v>
      </c>
      <c r="AI16" s="567">
        <v>6</v>
      </c>
      <c r="AJ16" s="567">
        <f t="shared" si="15"/>
        <v>11</v>
      </c>
      <c r="AK16" s="568" t="str">
        <f t="shared" si="16"/>
        <v>Extremadura</v>
      </c>
      <c r="AL16" s="569">
        <f t="shared" si="17"/>
        <v>1.6603583082839526</v>
      </c>
      <c r="AN16" s="567">
        <f t="shared" si="18"/>
        <v>17</v>
      </c>
      <c r="AO16" s="567">
        <v>6</v>
      </c>
      <c r="AP16" s="567">
        <f t="shared" si="19"/>
        <v>8</v>
      </c>
      <c r="AQ16" s="568" t="str">
        <f t="shared" si="20"/>
        <v>Castilla - La Mancha</v>
      </c>
      <c r="AR16" s="569">
        <f t="shared" si="21"/>
        <v>7.2084262882639063</v>
      </c>
      <c r="AT16" s="567">
        <f t="shared" si="22"/>
        <v>17</v>
      </c>
      <c r="AU16" s="567">
        <v>6</v>
      </c>
      <c r="AV16" s="567">
        <f t="shared" si="23"/>
        <v>4</v>
      </c>
      <c r="AW16" s="568" t="str">
        <f t="shared" si="24"/>
        <v>Balears, Illes</v>
      </c>
      <c r="AX16" s="569">
        <f t="shared" si="25"/>
        <v>41.775451950523312</v>
      </c>
    </row>
    <row r="17" spans="1:50" s="396" customFormat="1" ht="18" customHeight="1" x14ac:dyDescent="0.35">
      <c r="A17" s="519"/>
      <c r="B17" s="557" t="s">
        <v>4</v>
      </c>
      <c r="C17" s="558"/>
      <c r="D17" s="559">
        <f t="shared" si="4"/>
        <v>2383703</v>
      </c>
      <c r="E17" s="560">
        <f t="shared" si="0"/>
        <v>4.9572322021248834</v>
      </c>
      <c r="F17" s="558"/>
      <c r="G17" s="561">
        <f>'20pobl'!J18</f>
        <v>1752567</v>
      </c>
      <c r="H17" s="562">
        <f t="shared" si="5"/>
        <v>4.5642636118912163</v>
      </c>
      <c r="I17" s="558"/>
      <c r="J17" s="561">
        <f>'20pobl'!Q18</f>
        <v>413741</v>
      </c>
      <c r="K17" s="562">
        <f t="shared" si="6"/>
        <v>6.0702132448111934</v>
      </c>
      <c r="L17" s="558"/>
      <c r="M17" s="561">
        <f>'20pobl'!X18</f>
        <v>217395</v>
      </c>
      <c r="N17" s="562">
        <f t="shared" si="1"/>
        <v>7.5698486065099413</v>
      </c>
      <c r="O17" s="558"/>
      <c r="P17" s="563">
        <f t="shared" si="7"/>
        <v>160404</v>
      </c>
      <c r="Q17" s="564">
        <f>P17*100/D17</f>
        <v>6.729194031303396</v>
      </c>
      <c r="R17" s="558"/>
      <c r="S17" s="561">
        <f>'23solcasaad'!J18</f>
        <v>32285</v>
      </c>
      <c r="T17" s="565">
        <f>S17*100/G17</f>
        <v>1.8421549646889392</v>
      </c>
      <c r="U17" s="558"/>
      <c r="V17" s="561">
        <f>'23solcasaad'!Q18</f>
        <v>29374</v>
      </c>
      <c r="W17" s="565">
        <f>V17*100/J17</f>
        <v>7.0996106259713203</v>
      </c>
      <c r="X17" s="558"/>
      <c r="Y17" s="561">
        <f>'23solcasaad'!X18</f>
        <v>98745</v>
      </c>
      <c r="Z17" s="565">
        <f>Y17*100/M17</f>
        <v>45.421927827226938</v>
      </c>
      <c r="AA17" s="566"/>
      <c r="AB17" s="567">
        <f t="shared" si="12"/>
        <v>1</v>
      </c>
      <c r="AC17" s="567">
        <v>7</v>
      </c>
      <c r="AD17" s="567">
        <f t="shared" si="13"/>
        <v>8</v>
      </c>
      <c r="AE17" s="568" t="str">
        <f t="shared" si="2"/>
        <v>Castilla - La Mancha</v>
      </c>
      <c r="AF17" s="569">
        <f t="shared" si="3"/>
        <v>4.7691410047378087</v>
      </c>
      <c r="AH17" s="567">
        <f t="shared" si="14"/>
        <v>2</v>
      </c>
      <c r="AI17" s="567">
        <v>7</v>
      </c>
      <c r="AJ17" s="567">
        <f t="shared" si="15"/>
        <v>6</v>
      </c>
      <c r="AK17" s="568" t="str">
        <f t="shared" si="16"/>
        <v>Cantabria</v>
      </c>
      <c r="AL17" s="569">
        <f t="shared" si="17"/>
        <v>1.5254967637612336</v>
      </c>
      <c r="AN17" s="567">
        <f t="shared" si="18"/>
        <v>7</v>
      </c>
      <c r="AO17" s="567">
        <v>7</v>
      </c>
      <c r="AP17" s="567">
        <f t="shared" si="19"/>
        <v>7</v>
      </c>
      <c r="AQ17" s="568" t="str">
        <f t="shared" si="20"/>
        <v>Castilla y León</v>
      </c>
      <c r="AR17" s="569">
        <f t="shared" si="21"/>
        <v>7.0996106259713203</v>
      </c>
      <c r="AT17" s="567">
        <f t="shared" si="22"/>
        <v>2</v>
      </c>
      <c r="AU17" s="567">
        <v>7</v>
      </c>
      <c r="AV17" s="567">
        <f t="shared" si="23"/>
        <v>14</v>
      </c>
      <c r="AW17" s="568" t="str">
        <f t="shared" si="24"/>
        <v>Murcia, Región de</v>
      </c>
      <c r="AX17" s="569">
        <f t="shared" si="25"/>
        <v>39.599489545499168</v>
      </c>
    </row>
    <row r="18" spans="1:50" s="396" customFormat="1" ht="18" customHeight="1" x14ac:dyDescent="0.35">
      <c r="A18" s="519"/>
      <c r="B18" s="557" t="s">
        <v>40</v>
      </c>
      <c r="C18" s="558"/>
      <c r="D18" s="559">
        <f t="shared" si="4"/>
        <v>2084086</v>
      </c>
      <c r="E18" s="560">
        <f t="shared" si="0"/>
        <v>4.3341382006053779</v>
      </c>
      <c r="F18" s="558"/>
      <c r="G18" s="561">
        <f>'20pobl'!J19</f>
        <v>1679650</v>
      </c>
      <c r="H18" s="562">
        <f t="shared" si="5"/>
        <v>4.3743636481304753</v>
      </c>
      <c r="I18" s="558"/>
      <c r="J18" s="561">
        <f>'20pobl'!Q19</f>
        <v>273430</v>
      </c>
      <c r="K18" s="562">
        <f t="shared" si="6"/>
        <v>4.0116362833964354</v>
      </c>
      <c r="L18" s="558"/>
      <c r="M18" s="561">
        <f>'20pobl'!X19</f>
        <v>131006</v>
      </c>
      <c r="N18" s="562">
        <f t="shared" si="1"/>
        <v>4.5617221488278998</v>
      </c>
      <c r="O18" s="558"/>
      <c r="P18" s="563">
        <f t="shared" si="7"/>
        <v>99393</v>
      </c>
      <c r="Q18" s="564">
        <f t="shared" si="8"/>
        <v>4.7691410047378087</v>
      </c>
      <c r="R18" s="558"/>
      <c r="S18" s="561">
        <f>'23solcasaad'!J19</f>
        <v>23032</v>
      </c>
      <c r="T18" s="565">
        <f t="shared" si="9"/>
        <v>1.3712380555472867</v>
      </c>
      <c r="U18" s="558"/>
      <c r="V18" s="561">
        <f>'23solcasaad'!Q19</f>
        <v>19710</v>
      </c>
      <c r="W18" s="565">
        <f t="shared" si="10"/>
        <v>7.2084262882639063</v>
      </c>
      <c r="X18" s="558"/>
      <c r="Y18" s="561">
        <f>'23solcasaad'!X19</f>
        <v>56651</v>
      </c>
      <c r="Z18" s="565">
        <f t="shared" si="11"/>
        <v>43.243057569882296</v>
      </c>
      <c r="AA18" s="566"/>
      <c r="AB18" s="567">
        <f t="shared" si="12"/>
        <v>7</v>
      </c>
      <c r="AC18" s="567">
        <v>8</v>
      </c>
      <c r="AD18" s="567">
        <f t="shared" si="13"/>
        <v>17</v>
      </c>
      <c r="AE18" s="568" t="str">
        <f t="shared" si="2"/>
        <v>Rioja, La</v>
      </c>
      <c r="AF18" s="569">
        <f t="shared" si="3"/>
        <v>4.5969058154039013</v>
      </c>
      <c r="AH18" s="567">
        <f t="shared" si="14"/>
        <v>13</v>
      </c>
      <c r="AI18" s="567">
        <v>8</v>
      </c>
      <c r="AJ18" s="567">
        <f t="shared" si="15"/>
        <v>9</v>
      </c>
      <c r="AK18" s="568" t="str">
        <f t="shared" si="16"/>
        <v>Cataluña</v>
      </c>
      <c r="AL18" s="569">
        <f t="shared" si="17"/>
        <v>1.4847479106119619</v>
      </c>
      <c r="AN18" s="567">
        <f t="shared" si="18"/>
        <v>6</v>
      </c>
      <c r="AO18" s="567">
        <v>8</v>
      </c>
      <c r="AP18" s="567">
        <f t="shared" si="19"/>
        <v>20</v>
      </c>
      <c r="AQ18" s="568" t="str">
        <f t="shared" si="20"/>
        <v>TOTAL</v>
      </c>
      <c r="AR18" s="569">
        <f t="shared" si="21"/>
        <v>6.8217623382427206</v>
      </c>
      <c r="AT18" s="567">
        <f t="shared" si="22"/>
        <v>5</v>
      </c>
      <c r="AU18" s="567">
        <v>8</v>
      </c>
      <c r="AV18" s="567">
        <f t="shared" si="23"/>
        <v>16</v>
      </c>
      <c r="AW18" s="568" t="str">
        <f t="shared" si="24"/>
        <v>País Vasco</v>
      </c>
      <c r="AX18" s="569">
        <f t="shared" si="25"/>
        <v>39.422883318232152</v>
      </c>
    </row>
    <row r="19" spans="1:50" s="396" customFormat="1" ht="18" customHeight="1" x14ac:dyDescent="0.35">
      <c r="A19" s="519"/>
      <c r="B19" s="557" t="s">
        <v>41</v>
      </c>
      <c r="C19" s="558"/>
      <c r="D19" s="559">
        <f t="shared" si="4"/>
        <v>7901963</v>
      </c>
      <c r="E19" s="560">
        <f t="shared" si="0"/>
        <v>16.433198868986342</v>
      </c>
      <c r="F19" s="558"/>
      <c r="G19" s="561">
        <f>'20pobl'!J20</f>
        <v>6372799</v>
      </c>
      <c r="H19" s="562">
        <f t="shared" si="5"/>
        <v>16.596874516978087</v>
      </c>
      <c r="I19" s="558"/>
      <c r="J19" s="561">
        <f>'20pobl'!Q20</f>
        <v>1076178</v>
      </c>
      <c r="K19" s="562">
        <f t="shared" si="6"/>
        <v>15.789177164879527</v>
      </c>
      <c r="L19" s="558"/>
      <c r="M19" s="561">
        <f>'20pobl'!X20</f>
        <v>452986</v>
      </c>
      <c r="N19" s="562">
        <f t="shared" si="1"/>
        <v>15.773294881982162</v>
      </c>
      <c r="O19" s="558"/>
      <c r="P19" s="563">
        <f t="shared" si="7"/>
        <v>378335</v>
      </c>
      <c r="Q19" s="564">
        <f t="shared" si="8"/>
        <v>4.7878609403764605</v>
      </c>
      <c r="R19" s="558"/>
      <c r="S19" s="561">
        <f>'23solcasaad'!J20</f>
        <v>94620</v>
      </c>
      <c r="T19" s="565">
        <f t="shared" si="9"/>
        <v>1.4847479106119619</v>
      </c>
      <c r="U19" s="558"/>
      <c r="V19" s="561">
        <f>'23solcasaad'!Q20</f>
        <v>86994</v>
      </c>
      <c r="W19" s="565">
        <f t="shared" si="10"/>
        <v>8.0836069869482561</v>
      </c>
      <c r="X19" s="558"/>
      <c r="Y19" s="561">
        <f>'23solcasaad'!X20</f>
        <v>196721</v>
      </c>
      <c r="Z19" s="565">
        <f t="shared" si="11"/>
        <v>43.427611449360462</v>
      </c>
      <c r="AA19" s="566"/>
      <c r="AB19" s="567">
        <f t="shared" si="12"/>
        <v>6</v>
      </c>
      <c r="AC19" s="567">
        <v>9</v>
      </c>
      <c r="AD19" s="567">
        <f t="shared" si="13"/>
        <v>20</v>
      </c>
      <c r="AE19" s="568" t="str">
        <f t="shared" si="2"/>
        <v>TOTAL</v>
      </c>
      <c r="AF19" s="569">
        <f t="shared" si="3"/>
        <v>4.4635642851885837</v>
      </c>
      <c r="AH19" s="567">
        <f t="shared" si="14"/>
        <v>8</v>
      </c>
      <c r="AI19" s="567">
        <v>9</v>
      </c>
      <c r="AJ19" s="567">
        <f t="shared" si="15"/>
        <v>3</v>
      </c>
      <c r="AK19" s="568" t="str">
        <f t="shared" si="16"/>
        <v>Asturias, Principado de</v>
      </c>
      <c r="AL19" s="569">
        <f t="shared" si="17"/>
        <v>1.4820099468358772</v>
      </c>
      <c r="AN19" s="567">
        <f t="shared" si="18"/>
        <v>4</v>
      </c>
      <c r="AO19" s="567">
        <v>9</v>
      </c>
      <c r="AP19" s="567">
        <f t="shared" si="19"/>
        <v>18</v>
      </c>
      <c r="AQ19" s="568" t="str">
        <f t="shared" si="20"/>
        <v>Ceuta y Melilla</v>
      </c>
      <c r="AR19" s="569">
        <f t="shared" si="21"/>
        <v>6.5870545639331768</v>
      </c>
      <c r="AT19" s="567">
        <f t="shared" si="22"/>
        <v>4</v>
      </c>
      <c r="AU19" s="567">
        <v>9</v>
      </c>
      <c r="AV19" s="567">
        <f t="shared" si="23"/>
        <v>20</v>
      </c>
      <c r="AW19" s="568" t="str">
        <f t="shared" si="24"/>
        <v>TOTAL</v>
      </c>
      <c r="AX19" s="569">
        <f t="shared" si="25"/>
        <v>39.135206734047067</v>
      </c>
    </row>
    <row r="20" spans="1:50" s="396" customFormat="1" ht="18" customHeight="1" x14ac:dyDescent="0.35">
      <c r="A20" s="519"/>
      <c r="B20" s="557" t="s">
        <v>3</v>
      </c>
      <c r="C20" s="558"/>
      <c r="D20" s="559">
        <f t="shared" si="4"/>
        <v>5216195</v>
      </c>
      <c r="E20" s="560">
        <f t="shared" si="0"/>
        <v>10.847781718847862</v>
      </c>
      <c r="F20" s="558"/>
      <c r="G20" s="561">
        <f>'20pobl'!J21</f>
        <v>4168661</v>
      </c>
      <c r="H20" s="562">
        <f t="shared" si="5"/>
        <v>10.856570797356136</v>
      </c>
      <c r="I20" s="558"/>
      <c r="J20" s="561">
        <f>'20pobl'!Q21</f>
        <v>755276</v>
      </c>
      <c r="K20" s="562">
        <f t="shared" si="6"/>
        <v>11.08105403788365</v>
      </c>
      <c r="L20" s="558"/>
      <c r="M20" s="561">
        <f>'20pobl'!X21</f>
        <v>292258</v>
      </c>
      <c r="N20" s="562">
        <f t="shared" si="1"/>
        <v>10.176631541854148</v>
      </c>
      <c r="O20" s="558"/>
      <c r="P20" s="563">
        <f t="shared" si="7"/>
        <v>215210</v>
      </c>
      <c r="Q20" s="564">
        <f t="shared" si="8"/>
        <v>4.1258043458881426</v>
      </c>
      <c r="R20" s="558"/>
      <c r="S20" s="561">
        <f>'23solcasaad'!J21</f>
        <v>57574</v>
      </c>
      <c r="T20" s="565">
        <f t="shared" si="9"/>
        <v>1.3811149431436138</v>
      </c>
      <c r="U20" s="558"/>
      <c r="V20" s="561">
        <f>'23solcasaad'!Q21</f>
        <v>47215</v>
      </c>
      <c r="W20" s="565">
        <f t="shared" si="10"/>
        <v>6.2513571197813782</v>
      </c>
      <c r="X20" s="558"/>
      <c r="Y20" s="561">
        <f>'23solcasaad'!X21</f>
        <v>110421</v>
      </c>
      <c r="Z20" s="565">
        <f t="shared" si="11"/>
        <v>37.782028207953246</v>
      </c>
      <c r="AA20" s="566"/>
      <c r="AB20" s="567">
        <f t="shared" si="12"/>
        <v>13</v>
      </c>
      <c r="AC20" s="567">
        <v>10</v>
      </c>
      <c r="AD20" s="567">
        <f t="shared" si="13"/>
        <v>14</v>
      </c>
      <c r="AE20" s="568" t="str">
        <f t="shared" si="2"/>
        <v>Murcia, Región de</v>
      </c>
      <c r="AF20" s="570">
        <f t="shared" si="3"/>
        <v>4.3130982179453135</v>
      </c>
      <c r="AH20" s="567">
        <f t="shared" si="14"/>
        <v>11</v>
      </c>
      <c r="AI20" s="567">
        <v>10</v>
      </c>
      <c r="AJ20" s="567">
        <f t="shared" si="15"/>
        <v>20</v>
      </c>
      <c r="AK20" s="568" t="str">
        <f t="shared" si="16"/>
        <v>TOTAL</v>
      </c>
      <c r="AL20" s="569">
        <f t="shared" si="17"/>
        <v>1.4517814076067543</v>
      </c>
      <c r="AN20" s="567">
        <f t="shared" si="18"/>
        <v>12</v>
      </c>
      <c r="AO20" s="567">
        <v>10</v>
      </c>
      <c r="AP20" s="567">
        <f t="shared" si="19"/>
        <v>16</v>
      </c>
      <c r="AQ20" s="568" t="str">
        <f t="shared" si="20"/>
        <v>País Vasco</v>
      </c>
      <c r="AR20" s="569">
        <f t="shared" si="21"/>
        <v>6.5239291921752702</v>
      </c>
      <c r="AT20" s="567">
        <f t="shared" si="22"/>
        <v>12</v>
      </c>
      <c r="AU20" s="567">
        <v>10</v>
      </c>
      <c r="AV20" s="567">
        <f t="shared" si="23"/>
        <v>13</v>
      </c>
      <c r="AW20" s="568" t="str">
        <f t="shared" si="24"/>
        <v>Madrid, Comunidad de</v>
      </c>
      <c r="AX20" s="569">
        <f t="shared" si="25"/>
        <v>38.969735035183156</v>
      </c>
    </row>
    <row r="21" spans="1:50" s="329" customFormat="1" ht="18" customHeight="1" x14ac:dyDescent="0.35">
      <c r="A21" s="348"/>
      <c r="B21" s="548" t="s">
        <v>2</v>
      </c>
      <c r="C21" s="573"/>
      <c r="D21" s="574">
        <f t="shared" si="4"/>
        <v>1054306</v>
      </c>
      <c r="E21" s="575">
        <f t="shared" si="0"/>
        <v>2.1925716643782711</v>
      </c>
      <c r="F21" s="573"/>
      <c r="G21" s="576">
        <f>'20pobl'!J22</f>
        <v>824039</v>
      </c>
      <c r="H21" s="577">
        <f t="shared" si="5"/>
        <v>2.1460698635083428</v>
      </c>
      <c r="I21" s="573"/>
      <c r="J21" s="576">
        <f>'20pobl'!Q22</f>
        <v>157208</v>
      </c>
      <c r="K21" s="577">
        <f t="shared" si="6"/>
        <v>2.3064817936590236</v>
      </c>
      <c r="L21" s="573"/>
      <c r="M21" s="576">
        <f>'20pobl'!X22</f>
        <v>73059</v>
      </c>
      <c r="N21" s="577">
        <f t="shared" si="1"/>
        <v>2.5439663715495286</v>
      </c>
      <c r="O21" s="573"/>
      <c r="P21" s="578">
        <f t="shared" si="7"/>
        <v>59181</v>
      </c>
      <c r="Q21" s="579">
        <f t="shared" si="8"/>
        <v>5.6132659778090988</v>
      </c>
      <c r="R21" s="573"/>
      <c r="S21" s="576">
        <f>'23solcasaad'!J22</f>
        <v>13682</v>
      </c>
      <c r="T21" s="580">
        <f t="shared" si="9"/>
        <v>1.6603583082839526</v>
      </c>
      <c r="U21" s="573"/>
      <c r="V21" s="576">
        <f>'23solcasaad'!Q22</f>
        <v>12948</v>
      </c>
      <c r="W21" s="580">
        <f t="shared" si="10"/>
        <v>8.2362220752124582</v>
      </c>
      <c r="X21" s="573"/>
      <c r="Y21" s="576">
        <f>'23solcasaad'!X22</f>
        <v>32551</v>
      </c>
      <c r="Z21" s="565">
        <f t="shared" si="11"/>
        <v>44.55440123735611</v>
      </c>
      <c r="AA21" s="566"/>
      <c r="AB21" s="567">
        <f t="shared" si="12"/>
        <v>2</v>
      </c>
      <c r="AC21" s="567">
        <v>11</v>
      </c>
      <c r="AD21" s="567">
        <f t="shared" si="13"/>
        <v>2</v>
      </c>
      <c r="AE21" s="568" t="str">
        <f t="shared" si="2"/>
        <v>Aragón</v>
      </c>
      <c r="AF21" s="569">
        <f t="shared" si="3"/>
        <v>4.2895304442219384</v>
      </c>
      <c r="AG21" s="396"/>
      <c r="AH21" s="567">
        <f t="shared" si="14"/>
        <v>6</v>
      </c>
      <c r="AI21" s="567">
        <v>11</v>
      </c>
      <c r="AJ21" s="567">
        <f t="shared" si="15"/>
        <v>10</v>
      </c>
      <c r="AK21" s="568" t="str">
        <f t="shared" si="16"/>
        <v>Comunitat Valenciana</v>
      </c>
      <c r="AL21" s="569">
        <f t="shared" si="17"/>
        <v>1.3811149431436138</v>
      </c>
      <c r="AM21" s="396"/>
      <c r="AN21" s="567">
        <f t="shared" si="18"/>
        <v>3</v>
      </c>
      <c r="AO21" s="567">
        <v>11</v>
      </c>
      <c r="AP21" s="567">
        <f t="shared" si="19"/>
        <v>5</v>
      </c>
      <c r="AQ21" s="568" t="str">
        <f t="shared" si="20"/>
        <v>Canarias</v>
      </c>
      <c r="AR21" s="569">
        <f t="shared" si="21"/>
        <v>6.2701918639150787</v>
      </c>
      <c r="AS21" s="396"/>
      <c r="AT21" s="567">
        <f t="shared" si="22"/>
        <v>3</v>
      </c>
      <c r="AU21" s="567">
        <v>11</v>
      </c>
      <c r="AV21" s="567">
        <f t="shared" si="23"/>
        <v>17</v>
      </c>
      <c r="AW21" s="568" t="str">
        <f t="shared" si="24"/>
        <v>Rioja, La</v>
      </c>
      <c r="AX21" s="569">
        <f t="shared" si="25"/>
        <v>38.854166666666664</v>
      </c>
    </row>
    <row r="22" spans="1:50" s="329" customFormat="1" ht="18" customHeight="1" x14ac:dyDescent="0.35">
      <c r="A22" s="348"/>
      <c r="B22" s="548" t="s">
        <v>35</v>
      </c>
      <c r="C22" s="573"/>
      <c r="D22" s="574">
        <f t="shared" si="4"/>
        <v>2699424</v>
      </c>
      <c r="E22" s="575">
        <f t="shared" si="0"/>
        <v>5.6138166457770797</v>
      </c>
      <c r="F22" s="573"/>
      <c r="G22" s="576">
        <f>'20pobl'!J23</f>
        <v>1989422</v>
      </c>
      <c r="H22" s="577">
        <f t="shared" si="5"/>
        <v>5.181112301724184</v>
      </c>
      <c r="I22" s="573"/>
      <c r="J22" s="576">
        <f>'20pobl'!Q23</f>
        <v>473156</v>
      </c>
      <c r="K22" s="577">
        <f t="shared" si="6"/>
        <v>6.9419221640153745</v>
      </c>
      <c r="L22" s="573"/>
      <c r="M22" s="576">
        <f>'20pobl'!X23</f>
        <v>236846</v>
      </c>
      <c r="N22" s="577">
        <f t="shared" si="1"/>
        <v>8.2471462685777208</v>
      </c>
      <c r="O22" s="573"/>
      <c r="P22" s="578">
        <f t="shared" si="7"/>
        <v>84886</v>
      </c>
      <c r="Q22" s="579">
        <f t="shared" si="8"/>
        <v>3.1445967732375499</v>
      </c>
      <c r="R22" s="573"/>
      <c r="S22" s="576">
        <f>'23solcasaad'!J23</f>
        <v>24929</v>
      </c>
      <c r="T22" s="580">
        <f t="shared" si="9"/>
        <v>1.2530775270405172</v>
      </c>
      <c r="U22" s="573"/>
      <c r="V22" s="576">
        <f>'23solcasaad'!Q23</f>
        <v>14967</v>
      </c>
      <c r="W22" s="580">
        <f t="shared" si="10"/>
        <v>3.1632273499649166</v>
      </c>
      <c r="X22" s="573"/>
      <c r="Y22" s="576">
        <f>'23solcasaad'!X23</f>
        <v>44990</v>
      </c>
      <c r="Z22" s="565">
        <f t="shared" si="11"/>
        <v>18.995465407902181</v>
      </c>
      <c r="AA22" s="566"/>
      <c r="AB22" s="567">
        <f t="shared" si="12"/>
        <v>19</v>
      </c>
      <c r="AC22" s="567">
        <v>12</v>
      </c>
      <c r="AD22" s="567">
        <f t="shared" si="13"/>
        <v>6</v>
      </c>
      <c r="AE22" s="568" t="str">
        <f t="shared" si="2"/>
        <v>Cantabria</v>
      </c>
      <c r="AF22" s="569">
        <f t="shared" si="3"/>
        <v>4.1797320471050519</v>
      </c>
      <c r="AG22" s="396"/>
      <c r="AH22" s="567">
        <f t="shared" si="14"/>
        <v>16</v>
      </c>
      <c r="AI22" s="567">
        <v>12</v>
      </c>
      <c r="AJ22" s="567">
        <f t="shared" si="15"/>
        <v>5</v>
      </c>
      <c r="AK22" s="568" t="str">
        <f t="shared" si="16"/>
        <v>Canarias</v>
      </c>
      <c r="AL22" s="569">
        <f t="shared" si="17"/>
        <v>1.3756050609126134</v>
      </c>
      <c r="AM22" s="396"/>
      <c r="AN22" s="567">
        <f t="shared" si="18"/>
        <v>19</v>
      </c>
      <c r="AO22" s="567">
        <v>12</v>
      </c>
      <c r="AP22" s="567">
        <f t="shared" si="19"/>
        <v>10</v>
      </c>
      <c r="AQ22" s="568" t="str">
        <f t="shared" si="20"/>
        <v>Comunitat Valenciana</v>
      </c>
      <c r="AR22" s="569">
        <f t="shared" si="21"/>
        <v>6.2513571197813782</v>
      </c>
      <c r="AS22" s="396"/>
      <c r="AT22" s="567">
        <f t="shared" si="22"/>
        <v>19</v>
      </c>
      <c r="AU22" s="567">
        <v>12</v>
      </c>
      <c r="AV22" s="567">
        <f t="shared" si="23"/>
        <v>10</v>
      </c>
      <c r="AW22" s="568" t="str">
        <f t="shared" si="24"/>
        <v>Comunitat Valenciana</v>
      </c>
      <c r="AX22" s="569">
        <f t="shared" si="25"/>
        <v>37.782028207953246</v>
      </c>
    </row>
    <row r="23" spans="1:50" s="329" customFormat="1" ht="18" customHeight="1" x14ac:dyDescent="0.35">
      <c r="A23" s="348"/>
      <c r="B23" s="548" t="s">
        <v>42</v>
      </c>
      <c r="C23" s="573"/>
      <c r="D23" s="574">
        <f t="shared" si="4"/>
        <v>6871903</v>
      </c>
      <c r="E23" s="575">
        <f t="shared" si="0"/>
        <v>14.291050034957625</v>
      </c>
      <c r="F23" s="573"/>
      <c r="G23" s="576">
        <f>'20pobl'!J24</f>
        <v>5605365</v>
      </c>
      <c r="H23" s="577">
        <f t="shared" si="5"/>
        <v>14.598222778854451</v>
      </c>
      <c r="I23" s="573"/>
      <c r="J23" s="576">
        <f>'20pobl'!Q24</f>
        <v>890790</v>
      </c>
      <c r="K23" s="577">
        <f t="shared" si="6"/>
        <v>13.069251672774424</v>
      </c>
      <c r="L23" s="573"/>
      <c r="M23" s="576">
        <f>'20pobl'!X24</f>
        <v>375748</v>
      </c>
      <c r="N23" s="577">
        <f t="shared" si="1"/>
        <v>13.083812756498068</v>
      </c>
      <c r="O23" s="573"/>
      <c r="P23" s="578">
        <f t="shared" si="7"/>
        <v>256574</v>
      </c>
      <c r="Q23" s="579">
        <f t="shared" si="8"/>
        <v>3.7336673698682885</v>
      </c>
      <c r="R23" s="573"/>
      <c r="S23" s="576">
        <f>'23solcasaad'!J24</f>
        <v>60190</v>
      </c>
      <c r="T23" s="580">
        <f t="shared" si="9"/>
        <v>1.0737926968181377</v>
      </c>
      <c r="U23" s="573"/>
      <c r="V23" s="576">
        <f>'23solcasaad'!Q24</f>
        <v>49956</v>
      </c>
      <c r="W23" s="580">
        <f t="shared" si="10"/>
        <v>5.6080557707203722</v>
      </c>
      <c r="X23" s="573"/>
      <c r="Y23" s="576">
        <f>'23solcasaad'!X24</f>
        <v>146428</v>
      </c>
      <c r="Z23" s="565">
        <f t="shared" si="11"/>
        <v>38.969735035183156</v>
      </c>
      <c r="AA23" s="566"/>
      <c r="AB23" s="567">
        <f t="shared" si="12"/>
        <v>15</v>
      </c>
      <c r="AC23" s="567">
        <v>13</v>
      </c>
      <c r="AD23" s="567">
        <f t="shared" si="13"/>
        <v>10</v>
      </c>
      <c r="AE23" s="568" t="str">
        <f t="shared" si="2"/>
        <v>Comunitat Valenciana</v>
      </c>
      <c r="AF23" s="569">
        <f t="shared" si="3"/>
        <v>4.1258043458881426</v>
      </c>
      <c r="AG23" s="396"/>
      <c r="AH23" s="567">
        <f t="shared" si="14"/>
        <v>17</v>
      </c>
      <c r="AI23" s="567">
        <v>13</v>
      </c>
      <c r="AJ23" s="567">
        <f t="shared" si="15"/>
        <v>8</v>
      </c>
      <c r="AK23" s="568" t="str">
        <f t="shared" si="16"/>
        <v>Castilla - La Mancha</v>
      </c>
      <c r="AL23" s="569">
        <f t="shared" si="17"/>
        <v>1.3712380555472867</v>
      </c>
      <c r="AM23" s="396"/>
      <c r="AN23" s="567">
        <f t="shared" si="18"/>
        <v>16</v>
      </c>
      <c r="AO23" s="567">
        <v>13</v>
      </c>
      <c r="AP23" s="567">
        <f t="shared" si="19"/>
        <v>3</v>
      </c>
      <c r="AQ23" s="568" t="str">
        <f t="shared" si="20"/>
        <v>Asturias, Principado de</v>
      </c>
      <c r="AR23" s="569">
        <f t="shared" si="21"/>
        <v>6.0038697928522646</v>
      </c>
      <c r="AS23" s="396"/>
      <c r="AT23" s="567">
        <f t="shared" si="22"/>
        <v>10</v>
      </c>
      <c r="AU23" s="567">
        <v>13</v>
      </c>
      <c r="AV23" s="567">
        <f t="shared" si="23"/>
        <v>2</v>
      </c>
      <c r="AW23" s="568" t="str">
        <f t="shared" si="24"/>
        <v>Aragón</v>
      </c>
      <c r="AX23" s="569">
        <f t="shared" si="25"/>
        <v>36.61263624722821</v>
      </c>
    </row>
    <row r="24" spans="1:50" s="329" customFormat="1" ht="18" customHeight="1" x14ac:dyDescent="0.35">
      <c r="A24" s="348"/>
      <c r="B24" s="548" t="s">
        <v>43</v>
      </c>
      <c r="C24" s="573"/>
      <c r="D24" s="574">
        <f t="shared" si="4"/>
        <v>1551692</v>
      </c>
      <c r="E24" s="575">
        <f t="shared" si="0"/>
        <v>3.2269530013510765</v>
      </c>
      <c r="F24" s="573"/>
      <c r="G24" s="576">
        <f>'20pobl'!J25</f>
        <v>1298039</v>
      </c>
      <c r="H24" s="577">
        <f t="shared" si="5"/>
        <v>3.3805224990061222</v>
      </c>
      <c r="I24" s="573"/>
      <c r="J24" s="576">
        <f>'20pobl'!Q25</f>
        <v>182344</v>
      </c>
      <c r="K24" s="577">
        <f t="shared" si="6"/>
        <v>2.6752653566164635</v>
      </c>
      <c r="L24" s="573"/>
      <c r="M24" s="576">
        <f>'20pobl'!X25</f>
        <v>71309</v>
      </c>
      <c r="N24" s="577">
        <f t="shared" si="1"/>
        <v>2.4830301261832948</v>
      </c>
      <c r="O24" s="573"/>
      <c r="P24" s="578">
        <f t="shared" si="7"/>
        <v>66926</v>
      </c>
      <c r="Q24" s="579">
        <f t="shared" si="8"/>
        <v>4.3130982179453135</v>
      </c>
      <c r="R24" s="573"/>
      <c r="S24" s="576">
        <f>'23solcasaad'!J25</f>
        <v>22957</v>
      </c>
      <c r="T24" s="580">
        <f t="shared" si="9"/>
        <v>1.7685909283157131</v>
      </c>
      <c r="U24" s="573"/>
      <c r="V24" s="576">
        <f>'23solcasaad'!Q25</f>
        <v>15731</v>
      </c>
      <c r="W24" s="580">
        <f t="shared" si="10"/>
        <v>8.6271004255692532</v>
      </c>
      <c r="X24" s="573"/>
      <c r="Y24" s="576">
        <f>'23solcasaad'!X25</f>
        <v>28238</v>
      </c>
      <c r="Z24" s="565">
        <f t="shared" si="11"/>
        <v>39.599489545499168</v>
      </c>
      <c r="AA24" s="566"/>
      <c r="AB24" s="567">
        <f t="shared" si="12"/>
        <v>10</v>
      </c>
      <c r="AC24" s="567">
        <v>14</v>
      </c>
      <c r="AD24" s="567">
        <f t="shared" si="13"/>
        <v>4</v>
      </c>
      <c r="AE24" s="568" t="str">
        <f t="shared" si="2"/>
        <v>Balears, Illes</v>
      </c>
      <c r="AF24" s="569">
        <f t="shared" si="3"/>
        <v>3.8057501987757725</v>
      </c>
      <c r="AG24" s="396"/>
      <c r="AH24" s="567">
        <f t="shared" si="14"/>
        <v>4</v>
      </c>
      <c r="AI24" s="567">
        <v>14</v>
      </c>
      <c r="AJ24" s="567">
        <f t="shared" si="15"/>
        <v>17</v>
      </c>
      <c r="AK24" s="568" t="str">
        <f t="shared" si="16"/>
        <v>Rioja, La</v>
      </c>
      <c r="AL24" s="569">
        <f t="shared" si="17"/>
        <v>1.3653258019603254</v>
      </c>
      <c r="AM24" s="396"/>
      <c r="AN24" s="567">
        <f t="shared" si="18"/>
        <v>2</v>
      </c>
      <c r="AO24" s="567">
        <v>14</v>
      </c>
      <c r="AP24" s="567">
        <f t="shared" si="19"/>
        <v>17</v>
      </c>
      <c r="AQ24" s="568" t="str">
        <f t="shared" si="20"/>
        <v>Rioja, La</v>
      </c>
      <c r="AR24" s="569">
        <f t="shared" si="21"/>
        <v>5.8086110475873687</v>
      </c>
      <c r="AS24" s="396"/>
      <c r="AT24" s="567">
        <f t="shared" si="22"/>
        <v>7</v>
      </c>
      <c r="AU24" s="567">
        <v>14</v>
      </c>
      <c r="AV24" s="567">
        <f t="shared" si="23"/>
        <v>3</v>
      </c>
      <c r="AW24" s="568" t="str">
        <f t="shared" si="24"/>
        <v>Asturias, Principado de</v>
      </c>
      <c r="AX24" s="569">
        <f t="shared" si="25"/>
        <v>33.783509947194638</v>
      </c>
    </row>
    <row r="25" spans="1:50" s="329" customFormat="1" ht="18" customHeight="1" x14ac:dyDescent="0.35">
      <c r="B25" s="548" t="s">
        <v>44</v>
      </c>
      <c r="C25" s="573"/>
      <c r="D25" s="581">
        <f t="shared" si="4"/>
        <v>672155</v>
      </c>
      <c r="E25" s="575">
        <f t="shared" si="0"/>
        <v>1.3978370672937237</v>
      </c>
      <c r="F25" s="573"/>
      <c r="G25" s="582">
        <f>'20pobl'!J26</f>
        <v>534721</v>
      </c>
      <c r="H25" s="577">
        <f t="shared" si="5"/>
        <v>1.3925901850337723</v>
      </c>
      <c r="I25" s="573"/>
      <c r="J25" s="582">
        <f>'20pobl'!Q26</f>
        <v>95699</v>
      </c>
      <c r="K25" s="577">
        <f t="shared" si="6"/>
        <v>1.4040506918946549</v>
      </c>
      <c r="L25" s="573"/>
      <c r="M25" s="582">
        <f>'20pobl'!X26</f>
        <v>41735</v>
      </c>
      <c r="N25" s="577">
        <f t="shared" si="1"/>
        <v>1.4532424002055815</v>
      </c>
      <c r="O25" s="573"/>
      <c r="P25" s="583">
        <f t="shared" si="7"/>
        <v>21325</v>
      </c>
      <c r="Q25" s="579">
        <f t="shared" si="8"/>
        <v>3.1726313127180488</v>
      </c>
      <c r="R25" s="573"/>
      <c r="S25" s="582">
        <f>'23solcasaad'!J26</f>
        <v>5155</v>
      </c>
      <c r="T25" s="580">
        <f t="shared" si="9"/>
        <v>0.96405415160429453</v>
      </c>
      <c r="U25" s="573"/>
      <c r="V25" s="582">
        <f>'23solcasaad'!Q26</f>
        <v>3909</v>
      </c>
      <c r="W25" s="580">
        <f t="shared" si="10"/>
        <v>4.0846821805870492</v>
      </c>
      <c r="X25" s="573"/>
      <c r="Y25" s="582">
        <f>'23solcasaad'!X26</f>
        <v>12261</v>
      </c>
      <c r="Z25" s="565">
        <f t="shared" si="11"/>
        <v>29.378219719659757</v>
      </c>
      <c r="AA25" s="566"/>
      <c r="AB25" s="567">
        <f t="shared" si="12"/>
        <v>18</v>
      </c>
      <c r="AC25" s="567">
        <v>15</v>
      </c>
      <c r="AD25" s="567">
        <f t="shared" si="13"/>
        <v>13</v>
      </c>
      <c r="AE25" s="568" t="str">
        <f t="shared" si="2"/>
        <v>Madrid, Comunidad de</v>
      </c>
      <c r="AF25" s="569">
        <f t="shared" si="3"/>
        <v>3.7336673698682885</v>
      </c>
      <c r="AG25" s="396"/>
      <c r="AH25" s="567">
        <f t="shared" si="14"/>
        <v>19</v>
      </c>
      <c r="AI25" s="567">
        <v>15</v>
      </c>
      <c r="AJ25" s="567">
        <f t="shared" si="15"/>
        <v>4</v>
      </c>
      <c r="AK25" s="568" t="str">
        <f t="shared" si="16"/>
        <v>Balears, Illes</v>
      </c>
      <c r="AL25" s="569">
        <f t="shared" si="17"/>
        <v>1.3085952965397103</v>
      </c>
      <c r="AM25" s="396"/>
      <c r="AN25" s="567">
        <f t="shared" si="18"/>
        <v>18</v>
      </c>
      <c r="AO25" s="567">
        <v>15</v>
      </c>
      <c r="AP25" s="567">
        <f t="shared" si="19"/>
        <v>2</v>
      </c>
      <c r="AQ25" s="568" t="str">
        <f t="shared" si="20"/>
        <v>Aragón</v>
      </c>
      <c r="AR25" s="569">
        <f t="shared" si="21"/>
        <v>5.6748244963754955</v>
      </c>
      <c r="AS25" s="396"/>
      <c r="AT25" s="567">
        <f t="shared" si="22"/>
        <v>18</v>
      </c>
      <c r="AU25" s="567">
        <v>15</v>
      </c>
      <c r="AV25" s="567">
        <f t="shared" si="23"/>
        <v>18</v>
      </c>
      <c r="AW25" s="568" t="str">
        <f t="shared" si="24"/>
        <v>Ceuta y Melilla</v>
      </c>
      <c r="AX25" s="569">
        <f t="shared" si="25"/>
        <v>32.551922681472341</v>
      </c>
    </row>
    <row r="26" spans="1:50" s="329" customFormat="1" ht="18" customHeight="1" x14ac:dyDescent="0.35">
      <c r="B26" s="548" t="s">
        <v>45</v>
      </c>
      <c r="C26" s="573"/>
      <c r="D26" s="581">
        <f t="shared" si="4"/>
        <v>2216302</v>
      </c>
      <c r="E26" s="575">
        <f t="shared" si="0"/>
        <v>4.6090992225263738</v>
      </c>
      <c r="F26" s="573"/>
      <c r="G26" s="582">
        <f>'20pobl'!J27</f>
        <v>1696058</v>
      </c>
      <c r="H26" s="577">
        <f t="shared" si="5"/>
        <v>4.4170955022301532</v>
      </c>
      <c r="I26" s="573"/>
      <c r="J26" s="582">
        <f>'20pobl'!Q27</f>
        <v>361316</v>
      </c>
      <c r="K26" s="577">
        <f t="shared" si="6"/>
        <v>5.3010583161016225</v>
      </c>
      <c r="L26" s="573"/>
      <c r="M26" s="582">
        <f>'20pobl'!X27</f>
        <v>158928</v>
      </c>
      <c r="N26" s="577">
        <f t="shared" si="1"/>
        <v>5.5339860591798891</v>
      </c>
      <c r="O26" s="573"/>
      <c r="P26" s="583">
        <f t="shared" si="7"/>
        <v>117049</v>
      </c>
      <c r="Q26" s="579">
        <f t="shared" si="8"/>
        <v>5.2812748443127333</v>
      </c>
      <c r="R26" s="573"/>
      <c r="S26" s="582">
        <f>'23solcasaad'!J27</f>
        <v>30823</v>
      </c>
      <c r="T26" s="580">
        <f t="shared" si="9"/>
        <v>1.8173317186086797</v>
      </c>
      <c r="U26" s="573"/>
      <c r="V26" s="582">
        <f>'23solcasaad'!Q27</f>
        <v>23572</v>
      </c>
      <c r="W26" s="580">
        <f t="shared" si="10"/>
        <v>6.5239291921752702</v>
      </c>
      <c r="X26" s="573"/>
      <c r="Y26" s="582">
        <f>'23solcasaad'!X27</f>
        <v>62654</v>
      </c>
      <c r="Z26" s="565">
        <f t="shared" si="11"/>
        <v>39.422883318232152</v>
      </c>
      <c r="AA26" s="566"/>
      <c r="AB26" s="567">
        <f t="shared" si="12"/>
        <v>3</v>
      </c>
      <c r="AC26" s="567">
        <v>16</v>
      </c>
      <c r="AD26" s="567">
        <f t="shared" si="13"/>
        <v>5</v>
      </c>
      <c r="AE26" s="568" t="str">
        <f t="shared" si="2"/>
        <v>Canarias</v>
      </c>
      <c r="AF26" s="570">
        <f t="shared" si="3"/>
        <v>3.380770857508486</v>
      </c>
      <c r="AG26" s="396"/>
      <c r="AH26" s="567">
        <f t="shared" si="14"/>
        <v>3</v>
      </c>
      <c r="AI26" s="567">
        <v>16</v>
      </c>
      <c r="AJ26" s="567">
        <f t="shared" si="15"/>
        <v>12</v>
      </c>
      <c r="AK26" s="568" t="str">
        <f t="shared" si="16"/>
        <v>Galicia</v>
      </c>
      <c r="AL26" s="569">
        <f t="shared" si="17"/>
        <v>1.2530775270405172</v>
      </c>
      <c r="AM26" s="396"/>
      <c r="AN26" s="567">
        <f t="shared" si="18"/>
        <v>10</v>
      </c>
      <c r="AO26" s="567">
        <v>16</v>
      </c>
      <c r="AP26" s="567">
        <f t="shared" si="19"/>
        <v>13</v>
      </c>
      <c r="AQ26" s="568" t="str">
        <f t="shared" si="20"/>
        <v>Madrid, Comunidad de</v>
      </c>
      <c r="AR26" s="569">
        <f t="shared" si="21"/>
        <v>5.6080557707203722</v>
      </c>
      <c r="AS26" s="396"/>
      <c r="AT26" s="567">
        <f t="shared" si="22"/>
        <v>8</v>
      </c>
      <c r="AU26" s="567">
        <v>16</v>
      </c>
      <c r="AV26" s="567">
        <f t="shared" si="23"/>
        <v>5</v>
      </c>
      <c r="AW26" s="568" t="str">
        <f t="shared" si="24"/>
        <v>Canarias</v>
      </c>
      <c r="AX26" s="569">
        <f t="shared" si="25"/>
        <v>32.145688901539025</v>
      </c>
    </row>
    <row r="27" spans="1:50" s="329" customFormat="1" ht="18" customHeight="1" x14ac:dyDescent="0.35">
      <c r="B27" s="548" t="s">
        <v>46</v>
      </c>
      <c r="C27" s="573"/>
      <c r="D27" s="581">
        <f t="shared" si="4"/>
        <v>322282</v>
      </c>
      <c r="E27" s="584">
        <f t="shared" si="0"/>
        <v>0.67022892892495911</v>
      </c>
      <c r="F27" s="573"/>
      <c r="G27" s="582">
        <f>'20pobl'!J28</f>
        <v>252101</v>
      </c>
      <c r="H27" s="585">
        <f t="shared" si="5"/>
        <v>0.65655431194435798</v>
      </c>
      <c r="I27" s="573"/>
      <c r="J27" s="582">
        <f>'20pobl'!Q28</f>
        <v>48101</v>
      </c>
      <c r="K27" s="585">
        <f t="shared" si="6"/>
        <v>0.70571523559101768</v>
      </c>
      <c r="L27" s="573"/>
      <c r="M27" s="582">
        <f>'20pobl'!X28</f>
        <v>22080</v>
      </c>
      <c r="N27" s="585">
        <f t="shared" si="1"/>
        <v>0.7688413129636813</v>
      </c>
      <c r="O27" s="573"/>
      <c r="P27" s="583">
        <f t="shared" si="7"/>
        <v>14815</v>
      </c>
      <c r="Q27" s="586">
        <f t="shared" si="8"/>
        <v>4.5969058154039013</v>
      </c>
      <c r="R27" s="573"/>
      <c r="S27" s="582">
        <f>'23solcasaad'!J28</f>
        <v>3442</v>
      </c>
      <c r="T27" s="587">
        <f t="shared" si="9"/>
        <v>1.3653258019603254</v>
      </c>
      <c r="U27" s="573"/>
      <c r="V27" s="582">
        <f>'23solcasaad'!Q28</f>
        <v>2794</v>
      </c>
      <c r="W27" s="587">
        <f t="shared" si="10"/>
        <v>5.8086110475873687</v>
      </c>
      <c r="X27" s="573"/>
      <c r="Y27" s="582">
        <f>'23solcasaad'!X28</f>
        <v>8579</v>
      </c>
      <c r="Z27" s="588">
        <f t="shared" si="11"/>
        <v>38.854166666666664</v>
      </c>
      <c r="AA27" s="566"/>
      <c r="AB27" s="567">
        <f t="shared" si="12"/>
        <v>8</v>
      </c>
      <c r="AC27" s="567">
        <v>17</v>
      </c>
      <c r="AD27" s="567">
        <f t="shared" si="13"/>
        <v>18</v>
      </c>
      <c r="AE27" s="568" t="str">
        <f t="shared" si="2"/>
        <v>Ceuta y Melilla</v>
      </c>
      <c r="AF27" s="569">
        <f t="shared" si="3"/>
        <v>3.3154350470200837</v>
      </c>
      <c r="AG27" s="396"/>
      <c r="AH27" s="567">
        <f t="shared" si="14"/>
        <v>14</v>
      </c>
      <c r="AI27" s="567">
        <v>17</v>
      </c>
      <c r="AJ27" s="567">
        <f t="shared" si="15"/>
        <v>13</v>
      </c>
      <c r="AK27" s="568" t="str">
        <f t="shared" si="16"/>
        <v>Madrid, Comunidad de</v>
      </c>
      <c r="AL27" s="569">
        <f t="shared" si="17"/>
        <v>1.0737926968181377</v>
      </c>
      <c r="AM27" s="396"/>
      <c r="AN27" s="567">
        <f t="shared" si="18"/>
        <v>14</v>
      </c>
      <c r="AO27" s="567">
        <v>17</v>
      </c>
      <c r="AP27" s="567">
        <f t="shared" si="19"/>
        <v>6</v>
      </c>
      <c r="AQ27" s="568" t="str">
        <f t="shared" si="20"/>
        <v>Cantabria</v>
      </c>
      <c r="AR27" s="569">
        <f t="shared" si="21"/>
        <v>5.5254115595671571</v>
      </c>
      <c r="AS27" s="396"/>
      <c r="AT27" s="567">
        <f t="shared" si="22"/>
        <v>11</v>
      </c>
      <c r="AU27" s="567">
        <v>17</v>
      </c>
      <c r="AV27" s="567">
        <f t="shared" si="23"/>
        <v>6</v>
      </c>
      <c r="AW27" s="568" t="str">
        <f t="shared" si="24"/>
        <v>Cantabria</v>
      </c>
      <c r="AX27" s="569">
        <f t="shared" si="25"/>
        <v>30.330891390923842</v>
      </c>
    </row>
    <row r="28" spans="1:50" s="329" customFormat="1" ht="18" customHeight="1" x14ac:dyDescent="0.35">
      <c r="B28" s="548" t="s">
        <v>1</v>
      </c>
      <c r="C28" s="573"/>
      <c r="D28" s="581">
        <f t="shared" si="4"/>
        <v>168545</v>
      </c>
      <c r="E28" s="584">
        <f t="shared" si="0"/>
        <v>0.35051208204509476</v>
      </c>
      <c r="F28" s="573"/>
      <c r="G28" s="582">
        <f>'20pobl'!J29</f>
        <v>147939</v>
      </c>
      <c r="H28" s="585">
        <f t="shared" si="5"/>
        <v>0.38528204312849362</v>
      </c>
      <c r="I28" s="573"/>
      <c r="J28" s="582">
        <f>'20pobl'!Q29</f>
        <v>15743</v>
      </c>
      <c r="K28" s="585">
        <f t="shared" si="6"/>
        <v>0.23097388731854621</v>
      </c>
      <c r="L28" s="573"/>
      <c r="M28" s="582">
        <f>'20pobl'!X29</f>
        <v>4863</v>
      </c>
      <c r="N28" s="585">
        <f t="shared" si="1"/>
        <v>0.16933312069485426</v>
      </c>
      <c r="O28" s="573"/>
      <c r="P28" s="583">
        <f t="shared" si="7"/>
        <v>5588</v>
      </c>
      <c r="Q28" s="586">
        <f t="shared" si="8"/>
        <v>3.3154350470200837</v>
      </c>
      <c r="R28" s="573"/>
      <c r="S28" s="582">
        <f>'23solcasaad'!J29</f>
        <v>2968</v>
      </c>
      <c r="T28" s="587">
        <f t="shared" si="9"/>
        <v>2.0062322984473329</v>
      </c>
      <c r="U28" s="573"/>
      <c r="V28" s="582">
        <f>'23solcasaad'!Q29</f>
        <v>1037</v>
      </c>
      <c r="W28" s="587">
        <f t="shared" si="10"/>
        <v>6.5870545639331768</v>
      </c>
      <c r="X28" s="573"/>
      <c r="Y28" s="582">
        <f>'23solcasaad'!X29</f>
        <v>1583</v>
      </c>
      <c r="Z28" s="588">
        <f t="shared" si="11"/>
        <v>32.551922681472341</v>
      </c>
      <c r="AA28" s="566"/>
      <c r="AB28" s="567">
        <f t="shared" si="12"/>
        <v>17</v>
      </c>
      <c r="AC28" s="567">
        <v>18</v>
      </c>
      <c r="AD28" s="567">
        <f t="shared" si="13"/>
        <v>15</v>
      </c>
      <c r="AE28" s="568" t="str">
        <f t="shared" si="2"/>
        <v>Navarra, Comunidad Foral de</v>
      </c>
      <c r="AF28" s="569">
        <f t="shared" si="3"/>
        <v>3.1726313127180488</v>
      </c>
      <c r="AG28" s="396"/>
      <c r="AH28" s="567">
        <f t="shared" si="14"/>
        <v>1</v>
      </c>
      <c r="AI28" s="567">
        <v>18</v>
      </c>
      <c r="AJ28" s="567">
        <f t="shared" si="15"/>
        <v>2</v>
      </c>
      <c r="AK28" s="568" t="str">
        <f t="shared" si="16"/>
        <v>Aragón</v>
      </c>
      <c r="AL28" s="569">
        <f t="shared" si="17"/>
        <v>1.049568154416757</v>
      </c>
      <c r="AM28" s="396"/>
      <c r="AN28" s="567">
        <f t="shared" si="18"/>
        <v>9</v>
      </c>
      <c r="AO28" s="567">
        <v>18</v>
      </c>
      <c r="AP28" s="567">
        <f t="shared" si="19"/>
        <v>15</v>
      </c>
      <c r="AQ28" s="568" t="str">
        <f t="shared" si="20"/>
        <v>Navarra, Comunidad Foral de</v>
      </c>
      <c r="AR28" s="569">
        <f t="shared" si="21"/>
        <v>4.0846821805870492</v>
      </c>
      <c r="AS28" s="396"/>
      <c r="AT28" s="567">
        <f t="shared" si="22"/>
        <v>15</v>
      </c>
      <c r="AU28" s="567">
        <v>18</v>
      </c>
      <c r="AV28" s="567">
        <f t="shared" si="23"/>
        <v>15</v>
      </c>
      <c r="AW28" s="568" t="str">
        <f t="shared" si="24"/>
        <v>Navarra, Comunidad Foral de</v>
      </c>
      <c r="AX28" s="569">
        <f t="shared" si="25"/>
        <v>29.378219719659757</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12</v>
      </c>
      <c r="AE29" s="568" t="str">
        <f t="shared" si="2"/>
        <v>Galicia</v>
      </c>
      <c r="AF29" s="569">
        <f t="shared" si="3"/>
        <v>3.1445967732375499</v>
      </c>
      <c r="AG29" s="396"/>
      <c r="AH29" s="396"/>
      <c r="AI29" s="396"/>
      <c r="AJ29" s="567">
        <f>MATCH(AI30,AH$11:AH$30,0)</f>
        <v>15</v>
      </c>
      <c r="AK29" s="568" t="str">
        <f t="shared" si="16"/>
        <v>Navarra, Comunidad Foral de</v>
      </c>
      <c r="AL29" s="569">
        <f t="shared" si="17"/>
        <v>0.96405415160429453</v>
      </c>
      <c r="AM29" s="396"/>
      <c r="AN29" s="396"/>
      <c r="AO29" s="396"/>
      <c r="AP29" s="567">
        <f>MATCH(AO30,AN$11:AN$30,0)</f>
        <v>12</v>
      </c>
      <c r="AQ29" s="568" t="str">
        <f t="shared" si="20"/>
        <v>Galicia</v>
      </c>
      <c r="AR29" s="569">
        <f>INDEX(W$11:W$30,AP29,1)</f>
        <v>3.1632273499649166</v>
      </c>
      <c r="AS29" s="396"/>
      <c r="AT29" s="396"/>
      <c r="AU29" s="396"/>
      <c r="AV29" s="567">
        <f>MATCH(AU30,AT$11:AT$30,0)</f>
        <v>12</v>
      </c>
      <c r="AW29" s="568" t="str">
        <f t="shared" si="24"/>
        <v>Galicia</v>
      </c>
      <c r="AX29" s="569">
        <f t="shared" si="25"/>
        <v>18.995465407902181</v>
      </c>
    </row>
    <row r="30" spans="1:50" s="329" customFormat="1" ht="18" customHeight="1" x14ac:dyDescent="0.3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2146321</v>
      </c>
      <c r="Q30" s="545">
        <f>P30*100/D30</f>
        <v>4.4635642851885837</v>
      </c>
      <c r="R30" s="320"/>
      <c r="S30" s="549">
        <f>SUM(S11:S28)</f>
        <v>557449</v>
      </c>
      <c r="T30" s="546">
        <f>S30*100/G30</f>
        <v>1.4517814076067543</v>
      </c>
      <c r="U30" s="320"/>
      <c r="V30" s="549">
        <f>SUM(V11:V28)</f>
        <v>464966</v>
      </c>
      <c r="W30" s="546">
        <f>V30*100/J30</f>
        <v>6.8217623382427206</v>
      </c>
      <c r="X30" s="320"/>
      <c r="Y30" s="549">
        <f>SUM(Y11:Y28)</f>
        <v>1123906</v>
      </c>
      <c r="Z30" s="551">
        <f>Y30*100/M30</f>
        <v>39.135206734047067</v>
      </c>
      <c r="AA30" s="566"/>
      <c r="AB30" s="567">
        <f>_xlfn.RANK.EQ(Q30,Q$11:Q$30,0)</f>
        <v>9</v>
      </c>
      <c r="AC30" s="567">
        <v>19</v>
      </c>
      <c r="AD30" s="396"/>
      <c r="AE30" s="396"/>
      <c r="AF30" s="589"/>
      <c r="AG30" s="396"/>
      <c r="AH30" s="567">
        <f t="shared" si="14"/>
        <v>10</v>
      </c>
      <c r="AI30" s="567">
        <v>19</v>
      </c>
      <c r="AJ30" s="396"/>
      <c r="AK30" s="396"/>
      <c r="AL30" s="589"/>
      <c r="AM30" s="396"/>
      <c r="AN30" s="567">
        <f t="shared" si="18"/>
        <v>8</v>
      </c>
      <c r="AO30" s="567">
        <v>19</v>
      </c>
      <c r="AP30" s="396"/>
      <c r="AQ30" s="396"/>
      <c r="AR30" s="589"/>
      <c r="AS30" s="396"/>
      <c r="AT30" s="567">
        <f t="shared" si="22"/>
        <v>9</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464" t="s">
        <v>171</v>
      </c>
      <c r="C33" s="1464"/>
      <c r="D33" s="1464"/>
      <c r="E33" s="1464"/>
      <c r="F33" s="1464"/>
      <c r="G33" s="1464"/>
      <c r="H33" s="1464"/>
      <c r="I33" s="1464"/>
      <c r="J33" s="1464"/>
      <c r="K33" s="1464"/>
      <c r="L33" s="1464"/>
      <c r="M33" s="1464"/>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465"/>
      <c r="C34" s="1465"/>
      <c r="D34" s="1465"/>
      <c r="E34" s="1465"/>
      <c r="F34" s="1465"/>
      <c r="G34" s="1465"/>
      <c r="H34" s="1465"/>
      <c r="I34" s="1465"/>
      <c r="J34" s="1465"/>
      <c r="K34" s="1465"/>
      <c r="L34" s="1465"/>
      <c r="M34" s="1465"/>
      <c r="N34" s="1465"/>
      <c r="O34" s="1465"/>
      <c r="P34" s="1465"/>
    </row>
    <row r="35" spans="2:50" s="329" customFormat="1" ht="4.5" customHeight="1" x14ac:dyDescent="0.25">
      <c r="B35" s="1414"/>
      <c r="C35" s="1414"/>
      <c r="D35" s="1414"/>
      <c r="E35" s="1414"/>
      <c r="F35" s="1414"/>
      <c r="G35" s="1414"/>
      <c r="H35" s="1414"/>
      <c r="I35" s="1414"/>
      <c r="J35" s="1414"/>
      <c r="K35" s="1414"/>
      <c r="L35" s="1414"/>
      <c r="M35" s="1414"/>
      <c r="N35" s="1414"/>
      <c r="O35" s="1414"/>
      <c r="P35" s="1414"/>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54"/>
  <sheetViews>
    <sheetView topLeftCell="A9" zoomScaleNormal="100" workbookViewId="0">
      <selection activeCell="Q41" sqref="Q41"/>
    </sheetView>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0.7265625" style="1332" bestFit="1" customWidth="1"/>
    <col min="28" max="28" width="8.1796875" style="396" bestFit="1" customWidth="1"/>
    <col min="29" max="29" width="8.453125" style="396" bestFit="1" customWidth="1"/>
    <col min="30" max="30" width="4.26953125" style="329"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1105"/>
      <c r="AB1" s="342"/>
      <c r="AC1" s="342"/>
      <c r="AD1" s="311"/>
    </row>
    <row r="2" spans="1:34" s="343" customFormat="1" x14ac:dyDescent="0.35">
      <c r="B2" s="1386"/>
      <c r="C2" s="1386"/>
      <c r="X2" s="599"/>
      <c r="Y2" s="599"/>
      <c r="Z2" s="599"/>
      <c r="AA2" s="1340"/>
      <c r="AB2" s="556"/>
      <c r="AC2" s="556"/>
      <c r="AD2" s="891"/>
    </row>
    <row r="3" spans="1:34" s="345" customFormat="1" ht="32.25" customHeight="1" x14ac:dyDescent="0.25">
      <c r="B3" s="1387"/>
      <c r="C3" s="1387"/>
      <c r="X3" s="599"/>
      <c r="Y3" s="599"/>
      <c r="Z3" s="599"/>
      <c r="AA3" s="1340"/>
      <c r="AB3" s="556"/>
      <c r="AC3" s="556"/>
      <c r="AD3" s="891"/>
    </row>
    <row r="4" spans="1:34" s="492" customFormat="1" ht="19.5" customHeight="1" x14ac:dyDescent="0.25">
      <c r="A4" s="1483" t="s">
        <v>397</v>
      </c>
      <c r="B4" s="1483"/>
      <c r="C4" s="1483"/>
      <c r="D4" s="1483"/>
      <c r="E4" s="1483"/>
      <c r="F4" s="1483"/>
      <c r="G4" s="1483"/>
      <c r="H4" s="1483"/>
      <c r="I4" s="1483"/>
      <c r="J4" s="1483"/>
      <c r="K4" s="1483"/>
      <c r="L4" s="1483"/>
      <c r="M4" s="1483"/>
      <c r="N4" s="1483"/>
      <c r="O4" s="1483"/>
      <c r="P4" s="1483"/>
      <c r="Q4" s="1483"/>
      <c r="R4" s="1483"/>
      <c r="S4" s="1483"/>
      <c r="T4" s="1483"/>
      <c r="U4" s="1483"/>
      <c r="V4" s="1483"/>
      <c r="AA4" s="1340"/>
      <c r="AB4" s="556"/>
      <c r="AC4" s="556"/>
      <c r="AD4" s="891"/>
    </row>
    <row r="5" spans="1:34" s="492" customFormat="1" ht="15.5"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1425"/>
      <c r="V5" s="1425"/>
      <c r="AA5" s="1340"/>
      <c r="AB5" s="556"/>
      <c r="AC5" s="556"/>
      <c r="AD5" s="891"/>
    </row>
    <row r="6" spans="1:34" s="492" customFormat="1" ht="6" customHeight="1" x14ac:dyDescent="0.25">
      <c r="AA6" s="1340"/>
      <c r="AB6" s="556"/>
      <c r="AC6" s="556"/>
      <c r="AD6" s="891"/>
    </row>
    <row r="7" spans="1:34" s="437" customFormat="1" ht="7.5" customHeight="1" x14ac:dyDescent="0.25">
      <c r="A7" s="488"/>
      <c r="B7" s="1390" t="s">
        <v>12</v>
      </c>
      <c r="D7" s="1426" t="s">
        <v>13</v>
      </c>
      <c r="E7" s="593"/>
      <c r="F7" s="1481"/>
      <c r="G7" s="1481"/>
      <c r="H7" s="489"/>
      <c r="I7" s="445"/>
      <c r="J7" s="445"/>
      <c r="K7" s="445"/>
      <c r="L7" s="445"/>
      <c r="M7" s="489"/>
      <c r="N7" s="489"/>
      <c r="O7" s="489"/>
      <c r="P7" s="489"/>
      <c r="Q7" s="489"/>
      <c r="R7" s="489"/>
      <c r="S7" s="594"/>
      <c r="T7" s="489"/>
      <c r="U7" s="489"/>
      <c r="V7" s="595"/>
      <c r="AA7" s="1346"/>
      <c r="AB7" s="513"/>
      <c r="AC7" s="513"/>
      <c r="AD7" s="320"/>
    </row>
    <row r="8" spans="1:34" s="437" customFormat="1" ht="15" customHeight="1" x14ac:dyDescent="0.25">
      <c r="A8" s="488"/>
      <c r="B8" s="1391"/>
      <c r="D8" s="1480"/>
      <c r="F8" s="1426" t="s">
        <v>242</v>
      </c>
      <c r="G8" s="1427"/>
      <c r="I8" s="1426" t="s">
        <v>243</v>
      </c>
      <c r="J8" s="1428"/>
      <c r="K8" s="1471" t="s">
        <v>372</v>
      </c>
      <c r="L8" s="1472"/>
      <c r="M8" s="1472"/>
      <c r="N8" s="1472"/>
      <c r="O8" s="1472"/>
      <c r="P8" s="1472"/>
      <c r="Q8" s="1472"/>
      <c r="R8" s="1472"/>
      <c r="S8" s="1472"/>
      <c r="T8" s="1472"/>
      <c r="U8" s="1472"/>
      <c r="V8" s="1473"/>
      <c r="AA8" s="1346"/>
      <c r="AB8" s="513"/>
      <c r="AC8" s="513"/>
      <c r="AD8" s="320"/>
    </row>
    <row r="9" spans="1:34" s="437" customFormat="1" ht="25.5" customHeight="1" x14ac:dyDescent="0.25">
      <c r="A9" s="488"/>
      <c r="B9" s="1391"/>
      <c r="D9" s="1446"/>
      <c r="E9" s="491"/>
      <c r="F9" s="1469"/>
      <c r="G9" s="1482"/>
      <c r="I9" s="1469"/>
      <c r="J9" s="1470"/>
      <c r="K9" s="1466" t="s">
        <v>373</v>
      </c>
      <c r="L9" s="1467"/>
      <c r="M9" s="1466" t="s">
        <v>374</v>
      </c>
      <c r="N9" s="1468"/>
      <c r="O9" s="1466" t="s">
        <v>375</v>
      </c>
      <c r="P9" s="1467"/>
      <c r="Q9" s="1475" t="s">
        <v>376</v>
      </c>
      <c r="R9" s="1475"/>
      <c r="S9" s="1476" t="s">
        <v>377</v>
      </c>
      <c r="T9" s="1477"/>
      <c r="U9" s="1478" t="s">
        <v>378</v>
      </c>
      <c r="V9" s="1479"/>
      <c r="AA9" s="1346"/>
      <c r="AB9" s="513"/>
      <c r="AC9" s="513"/>
      <c r="AD9" s="320"/>
    </row>
    <row r="10" spans="1:34" s="437" customFormat="1" ht="39" x14ac:dyDescent="0.25">
      <c r="A10" s="488"/>
      <c r="B10" s="1392"/>
      <c r="D10" s="600" t="s">
        <v>9</v>
      </c>
      <c r="E10" s="493"/>
      <c r="F10" s="455" t="s">
        <v>9</v>
      </c>
      <c r="G10" s="401" t="s">
        <v>212</v>
      </c>
      <c r="H10" s="494"/>
      <c r="I10" s="400" t="s">
        <v>9</v>
      </c>
      <c r="J10" s="406" t="s">
        <v>212</v>
      </c>
      <c r="K10" s="601" t="s">
        <v>9</v>
      </c>
      <c r="L10" s="403" t="s">
        <v>379</v>
      </c>
      <c r="M10" s="405" t="s">
        <v>9</v>
      </c>
      <c r="N10" s="403" t="s">
        <v>379</v>
      </c>
      <c r="O10" s="407" t="s">
        <v>9</v>
      </c>
      <c r="P10" s="403" t="s">
        <v>379</v>
      </c>
      <c r="Q10" s="406" t="s">
        <v>9</v>
      </c>
      <c r="R10" s="735" t="s">
        <v>379</v>
      </c>
      <c r="S10" s="406" t="s">
        <v>9</v>
      </c>
      <c r="T10" s="736" t="s">
        <v>379</v>
      </c>
      <c r="U10" s="407" t="s">
        <v>9</v>
      </c>
      <c r="V10" s="735" t="s">
        <v>379</v>
      </c>
      <c r="AA10" s="1341" t="s">
        <v>208</v>
      </c>
      <c r="AB10" s="602" t="s">
        <v>380</v>
      </c>
      <c r="AC10" s="603" t="s">
        <v>381</v>
      </c>
      <c r="AD10" s="320"/>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1341">
        <v>44286</v>
      </c>
      <c r="AB11" s="602">
        <v>27728</v>
      </c>
      <c r="AC11" s="602">
        <v>26286</v>
      </c>
      <c r="AD11" s="329"/>
    </row>
    <row r="12" spans="1:34" s="331" customFormat="1" x14ac:dyDescent="0.35">
      <c r="A12" s="330"/>
      <c r="B12" s="349" t="s">
        <v>8</v>
      </c>
      <c r="C12" s="350"/>
      <c r="D12" s="605">
        <v>412895</v>
      </c>
      <c r="E12" s="350"/>
      <c r="F12" s="355">
        <v>2832</v>
      </c>
      <c r="G12" s="358">
        <v>0.68588866418823191</v>
      </c>
      <c r="H12" s="350"/>
      <c r="I12" s="355">
        <v>2725</v>
      </c>
      <c r="J12" s="358">
        <v>0.65997408542123304</v>
      </c>
      <c r="K12" s="355">
        <v>2348</v>
      </c>
      <c r="L12" s="358">
        <v>86.165137614678898</v>
      </c>
      <c r="M12" s="355">
        <v>68</v>
      </c>
      <c r="N12" s="358">
        <v>2.4954128440366969</v>
      </c>
      <c r="O12" s="355">
        <v>1</v>
      </c>
      <c r="P12" s="358">
        <v>3.669724770642202E-2</v>
      </c>
      <c r="Q12" s="355">
        <v>201</v>
      </c>
      <c r="R12" s="358">
        <v>7.3761467889908259</v>
      </c>
      <c r="S12" s="355">
        <v>65</v>
      </c>
      <c r="T12" s="358">
        <v>2.3853211009174311</v>
      </c>
      <c r="U12" s="355">
        <v>42</v>
      </c>
      <c r="V12" s="358">
        <v>1.5412844036697249</v>
      </c>
      <c r="X12" s="606"/>
      <c r="Y12" s="606"/>
      <c r="Z12" s="606"/>
      <c r="AA12" s="1341">
        <v>44316</v>
      </c>
      <c r="AB12" s="602">
        <v>26001</v>
      </c>
      <c r="AC12" s="602">
        <v>20329</v>
      </c>
      <c r="AD12" s="360"/>
      <c r="AE12" s="360"/>
      <c r="AF12" s="360"/>
      <c r="AG12" s="361"/>
      <c r="AH12" s="607"/>
    </row>
    <row r="13" spans="1:34" s="331" customFormat="1" x14ac:dyDescent="0.35">
      <c r="A13" s="330"/>
      <c r="B13" s="363" t="s">
        <v>7</v>
      </c>
      <c r="C13" s="350"/>
      <c r="D13" s="608">
        <v>57535</v>
      </c>
      <c r="E13" s="350"/>
      <c r="F13" s="368">
        <v>1083</v>
      </c>
      <c r="G13" s="372">
        <v>1.8823324932649692</v>
      </c>
      <c r="H13" s="350"/>
      <c r="I13" s="368">
        <v>630</v>
      </c>
      <c r="J13" s="372">
        <v>1.0949856609020596</v>
      </c>
      <c r="K13" s="368">
        <v>565</v>
      </c>
      <c r="L13" s="372">
        <v>89.682539682539684</v>
      </c>
      <c r="M13" s="368">
        <v>19</v>
      </c>
      <c r="N13" s="372">
        <v>3.0158730158730158</v>
      </c>
      <c r="O13" s="368">
        <v>0</v>
      </c>
      <c r="P13" s="372">
        <v>0</v>
      </c>
      <c r="Q13" s="368">
        <v>30</v>
      </c>
      <c r="R13" s="372">
        <v>4.7619047619047619</v>
      </c>
      <c r="S13" s="368">
        <v>3</v>
      </c>
      <c r="T13" s="372">
        <v>0.47619047619047622</v>
      </c>
      <c r="U13" s="368">
        <v>13</v>
      </c>
      <c r="V13" s="372">
        <v>2.0634920634920633</v>
      </c>
      <c r="X13" s="606"/>
      <c r="Y13" s="606"/>
      <c r="Z13" s="606"/>
      <c r="AA13" s="1341">
        <v>44347</v>
      </c>
      <c r="AB13" s="602">
        <v>27218</v>
      </c>
      <c r="AC13" s="602">
        <v>17469</v>
      </c>
      <c r="AD13" s="360"/>
      <c r="AE13" s="360"/>
      <c r="AF13" s="360"/>
      <c r="AG13" s="361"/>
      <c r="AH13" s="607"/>
    </row>
    <row r="14" spans="1:34" s="331" customFormat="1" x14ac:dyDescent="0.35">
      <c r="A14" s="330"/>
      <c r="B14" s="363" t="s">
        <v>37</v>
      </c>
      <c r="C14" s="350"/>
      <c r="D14" s="608">
        <v>50749</v>
      </c>
      <c r="E14" s="350"/>
      <c r="F14" s="368">
        <v>1277</v>
      </c>
      <c r="G14" s="372">
        <v>2.5163057400145816</v>
      </c>
      <c r="H14" s="350"/>
      <c r="I14" s="368">
        <v>555</v>
      </c>
      <c r="J14" s="372">
        <v>1.0936176082287337</v>
      </c>
      <c r="K14" s="368">
        <v>467</v>
      </c>
      <c r="L14" s="372">
        <v>84.144144144144136</v>
      </c>
      <c r="M14" s="368">
        <v>20</v>
      </c>
      <c r="N14" s="372">
        <v>3.6036036036036037</v>
      </c>
      <c r="O14" s="368">
        <v>12</v>
      </c>
      <c r="P14" s="372">
        <v>2.1621621621621623</v>
      </c>
      <c r="Q14" s="368">
        <v>4</v>
      </c>
      <c r="R14" s="372">
        <v>0.72072072072072069</v>
      </c>
      <c r="S14" s="368">
        <v>12</v>
      </c>
      <c r="T14" s="372">
        <v>2.1621621621621623</v>
      </c>
      <c r="U14" s="368">
        <v>40</v>
      </c>
      <c r="V14" s="372">
        <v>7.2072072072072073</v>
      </c>
      <c r="X14" s="606"/>
      <c r="Y14" s="606"/>
      <c r="Z14" s="606"/>
      <c r="AA14" s="1341">
        <v>44377</v>
      </c>
      <c r="AB14" s="602">
        <v>28579</v>
      </c>
      <c r="AC14" s="602">
        <v>20931</v>
      </c>
      <c r="AD14" s="360"/>
      <c r="AE14" s="360"/>
      <c r="AF14" s="360"/>
      <c r="AG14" s="361"/>
      <c r="AH14" s="607"/>
    </row>
    <row r="15" spans="1:34" s="331" customFormat="1" x14ac:dyDescent="0.35">
      <c r="A15" s="330"/>
      <c r="B15" s="363" t="s">
        <v>38</v>
      </c>
      <c r="C15" s="350"/>
      <c r="D15" s="608">
        <v>46046</v>
      </c>
      <c r="E15" s="350"/>
      <c r="F15" s="368">
        <v>640</v>
      </c>
      <c r="G15" s="372">
        <v>1.3899144333926943</v>
      </c>
      <c r="H15" s="350"/>
      <c r="I15" s="368">
        <v>439</v>
      </c>
      <c r="J15" s="372">
        <v>0.95339443165530124</v>
      </c>
      <c r="K15" s="368">
        <v>420</v>
      </c>
      <c r="L15" s="372">
        <v>95.671981776765378</v>
      </c>
      <c r="M15" s="368">
        <v>18</v>
      </c>
      <c r="N15" s="372">
        <v>4.1002277904328022</v>
      </c>
      <c r="O15" s="368">
        <v>0</v>
      </c>
      <c r="P15" s="372">
        <v>0</v>
      </c>
      <c r="Q15" s="368">
        <v>0</v>
      </c>
      <c r="R15" s="372">
        <v>0</v>
      </c>
      <c r="S15" s="368">
        <v>0</v>
      </c>
      <c r="T15" s="372">
        <v>0</v>
      </c>
      <c r="U15" s="368">
        <v>1</v>
      </c>
      <c r="V15" s="372">
        <v>0.22779043280182232</v>
      </c>
      <c r="X15" s="606"/>
      <c r="Y15" s="606"/>
      <c r="Z15" s="606"/>
      <c r="AA15" s="1341">
        <v>44408</v>
      </c>
      <c r="AB15" s="602">
        <v>30723</v>
      </c>
      <c r="AC15" s="602">
        <v>25882</v>
      </c>
      <c r="AD15" s="360"/>
      <c r="AE15" s="360"/>
      <c r="AF15" s="360"/>
      <c r="AG15" s="361"/>
      <c r="AH15" s="607"/>
    </row>
    <row r="16" spans="1:34" s="331" customFormat="1" x14ac:dyDescent="0.35">
      <c r="A16" s="330"/>
      <c r="B16" s="363" t="s">
        <v>6</v>
      </c>
      <c r="C16" s="350"/>
      <c r="D16" s="608">
        <v>74817</v>
      </c>
      <c r="E16" s="350"/>
      <c r="F16" s="368">
        <v>1838</v>
      </c>
      <c r="G16" s="372">
        <v>2.4566609193097824</v>
      </c>
      <c r="H16" s="350"/>
      <c r="I16" s="368">
        <v>664</v>
      </c>
      <c r="J16" s="372">
        <v>0.8874988304797039</v>
      </c>
      <c r="K16" s="368">
        <v>538</v>
      </c>
      <c r="L16" s="372">
        <v>81.024096385542165</v>
      </c>
      <c r="M16" s="368">
        <v>15</v>
      </c>
      <c r="N16" s="372">
        <v>2.2590361445783134</v>
      </c>
      <c r="O16" s="368">
        <v>0</v>
      </c>
      <c r="P16" s="372">
        <v>0</v>
      </c>
      <c r="Q16" s="368">
        <v>7</v>
      </c>
      <c r="R16" s="372">
        <v>1.0542168674698795</v>
      </c>
      <c r="S16" s="368">
        <v>9</v>
      </c>
      <c r="T16" s="372">
        <v>1.3554216867469879</v>
      </c>
      <c r="U16" s="368">
        <v>95</v>
      </c>
      <c r="V16" s="372">
        <v>14.307228915662652</v>
      </c>
      <c r="X16" s="606"/>
      <c r="Y16" s="606"/>
      <c r="Z16" s="606"/>
      <c r="AA16" s="1341">
        <v>44439</v>
      </c>
      <c r="AB16" s="602">
        <v>23332</v>
      </c>
      <c r="AC16" s="602">
        <v>22391</v>
      </c>
      <c r="AD16" s="360"/>
      <c r="AE16" s="360"/>
      <c r="AF16" s="360"/>
      <c r="AG16" s="361"/>
      <c r="AH16" s="607"/>
    </row>
    <row r="17" spans="1:34" s="331" customFormat="1" x14ac:dyDescent="0.35">
      <c r="A17" s="330"/>
      <c r="B17" s="363" t="s">
        <v>5</v>
      </c>
      <c r="C17" s="350"/>
      <c r="D17" s="609">
        <v>24593</v>
      </c>
      <c r="E17" s="350"/>
      <c r="F17" s="377">
        <v>544</v>
      </c>
      <c r="G17" s="372">
        <v>2.2120115480014637</v>
      </c>
      <c r="H17" s="350"/>
      <c r="I17" s="377">
        <v>216</v>
      </c>
      <c r="J17" s="372">
        <v>0.87829870288293421</v>
      </c>
      <c r="K17" s="377">
        <v>212</v>
      </c>
      <c r="L17" s="372">
        <v>98.148148148148152</v>
      </c>
      <c r="M17" s="377">
        <v>3</v>
      </c>
      <c r="N17" s="372">
        <v>1.3888888888888888</v>
      </c>
      <c r="O17" s="377">
        <v>0</v>
      </c>
      <c r="P17" s="372">
        <v>0</v>
      </c>
      <c r="Q17" s="377">
        <v>1</v>
      </c>
      <c r="R17" s="372">
        <v>0.46296296296296291</v>
      </c>
      <c r="S17" s="377">
        <v>0</v>
      </c>
      <c r="T17" s="372">
        <v>0</v>
      </c>
      <c r="U17" s="377"/>
      <c r="V17" s="372">
        <v>0</v>
      </c>
      <c r="X17" s="606"/>
      <c r="Y17" s="606"/>
      <c r="Z17" s="606"/>
      <c r="AA17" s="1341">
        <v>44469</v>
      </c>
      <c r="AB17" s="602">
        <v>26490</v>
      </c>
      <c r="AC17" s="602">
        <v>22335</v>
      </c>
      <c r="AD17" s="360"/>
      <c r="AE17" s="360"/>
      <c r="AF17" s="360"/>
      <c r="AG17" s="361"/>
      <c r="AH17" s="607"/>
    </row>
    <row r="18" spans="1:34" s="331" customFormat="1" x14ac:dyDescent="0.35">
      <c r="A18" s="330"/>
      <c r="B18" s="363" t="s">
        <v>4</v>
      </c>
      <c r="C18" s="350"/>
      <c r="D18" s="608">
        <v>160404</v>
      </c>
      <c r="E18" s="350"/>
      <c r="F18" s="368">
        <v>1563</v>
      </c>
      <c r="G18" s="372">
        <v>0.97441460312710404</v>
      </c>
      <c r="H18" s="350"/>
      <c r="I18" s="368">
        <v>1475</v>
      </c>
      <c r="J18" s="372">
        <v>0.91955312835091396</v>
      </c>
      <c r="K18" s="368">
        <v>1342</v>
      </c>
      <c r="L18" s="372">
        <v>90.983050847457619</v>
      </c>
      <c r="M18" s="368">
        <v>77</v>
      </c>
      <c r="N18" s="372">
        <v>5.2203389830508478</v>
      </c>
      <c r="O18" s="368">
        <v>0</v>
      </c>
      <c r="P18" s="372">
        <v>0</v>
      </c>
      <c r="Q18" s="368">
        <v>13</v>
      </c>
      <c r="R18" s="372">
        <v>0.88135593220338981</v>
      </c>
      <c r="S18" s="368">
        <v>8</v>
      </c>
      <c r="T18" s="372">
        <v>0.5423728813559322</v>
      </c>
      <c r="U18" s="368">
        <v>35</v>
      </c>
      <c r="V18" s="372">
        <v>2.3728813559322033</v>
      </c>
      <c r="X18" s="606"/>
      <c r="Y18" s="606"/>
      <c r="Z18" s="606"/>
      <c r="AA18" s="1341">
        <v>44500</v>
      </c>
      <c r="AB18" s="602">
        <v>29231</v>
      </c>
      <c r="AC18" s="602">
        <v>19576</v>
      </c>
      <c r="AD18" s="360"/>
      <c r="AE18" s="360"/>
      <c r="AF18" s="360"/>
      <c r="AG18" s="361"/>
      <c r="AH18" s="607"/>
    </row>
    <row r="19" spans="1:34" s="331" customFormat="1" x14ac:dyDescent="0.35">
      <c r="A19" s="330"/>
      <c r="B19" s="363" t="s">
        <v>40</v>
      </c>
      <c r="C19" s="350"/>
      <c r="D19" s="608">
        <v>99393</v>
      </c>
      <c r="E19" s="350"/>
      <c r="F19" s="368">
        <v>1993</v>
      </c>
      <c r="G19" s="372">
        <v>2.0051713903393598</v>
      </c>
      <c r="H19" s="350"/>
      <c r="I19" s="368">
        <v>1135</v>
      </c>
      <c r="J19" s="372">
        <v>1.1419315243528216</v>
      </c>
      <c r="K19" s="368">
        <v>766</v>
      </c>
      <c r="L19" s="372">
        <v>67.488986784140963</v>
      </c>
      <c r="M19" s="368">
        <v>47</v>
      </c>
      <c r="N19" s="372">
        <v>4.1409691629955949</v>
      </c>
      <c r="O19" s="368">
        <v>1</v>
      </c>
      <c r="P19" s="372">
        <v>8.8105726872246701E-2</v>
      </c>
      <c r="Q19" s="368">
        <v>152</v>
      </c>
      <c r="R19" s="372">
        <v>13.392070484581497</v>
      </c>
      <c r="S19" s="368">
        <v>1</v>
      </c>
      <c r="T19" s="372">
        <v>8.8105726872246701E-2</v>
      </c>
      <c r="U19" s="368">
        <v>168</v>
      </c>
      <c r="V19" s="372">
        <v>14.801762114537445</v>
      </c>
      <c r="X19" s="606"/>
      <c r="Y19" s="606"/>
      <c r="Z19" s="606"/>
      <c r="AA19" s="1341">
        <v>44530</v>
      </c>
      <c r="AB19" s="602">
        <v>29856</v>
      </c>
      <c r="AC19" s="602">
        <v>21916</v>
      </c>
      <c r="AD19" s="360"/>
      <c r="AE19" s="360"/>
      <c r="AF19" s="360"/>
      <c r="AG19" s="361"/>
      <c r="AH19" s="607"/>
    </row>
    <row r="20" spans="1:34" s="331" customFormat="1" x14ac:dyDescent="0.35">
      <c r="A20" s="330"/>
      <c r="B20" s="363" t="s">
        <v>41</v>
      </c>
      <c r="C20" s="350"/>
      <c r="D20" s="608">
        <v>378335</v>
      </c>
      <c r="E20" s="350"/>
      <c r="F20" s="368">
        <v>6781</v>
      </c>
      <c r="G20" s="372">
        <v>1.792326906048872</v>
      </c>
      <c r="H20" s="350"/>
      <c r="I20" s="368">
        <v>4315</v>
      </c>
      <c r="J20" s="372">
        <v>1.1405236100281495</v>
      </c>
      <c r="K20" s="368">
        <v>2653</v>
      </c>
      <c r="L20" s="372">
        <v>61.483198146002316</v>
      </c>
      <c r="M20" s="368">
        <v>43</v>
      </c>
      <c r="N20" s="372">
        <v>0.99652375434530704</v>
      </c>
      <c r="O20" s="368">
        <v>499</v>
      </c>
      <c r="P20" s="372">
        <v>11.56431054461182</v>
      </c>
      <c r="Q20" s="368">
        <v>5</v>
      </c>
      <c r="R20" s="372">
        <v>0.11587485515643105</v>
      </c>
      <c r="S20" s="368">
        <v>810</v>
      </c>
      <c r="T20" s="372">
        <v>18.771726535341831</v>
      </c>
      <c r="U20" s="368">
        <v>305</v>
      </c>
      <c r="V20" s="372">
        <v>7.0683661645422946</v>
      </c>
      <c r="X20" s="606"/>
      <c r="Y20" s="606"/>
      <c r="Z20" s="606"/>
      <c r="AA20" s="1341">
        <v>44561</v>
      </c>
      <c r="AB20" s="602">
        <v>24104</v>
      </c>
      <c r="AC20" s="602">
        <v>29010</v>
      </c>
      <c r="AD20" s="360"/>
      <c r="AE20" s="360"/>
      <c r="AF20" s="360"/>
      <c r="AG20" s="361"/>
      <c r="AH20" s="607"/>
    </row>
    <row r="21" spans="1:34" s="331" customFormat="1" x14ac:dyDescent="0.35">
      <c r="A21" s="330"/>
      <c r="B21" s="363" t="s">
        <v>3</v>
      </c>
      <c r="C21" s="350"/>
      <c r="D21" s="608">
        <v>215210</v>
      </c>
      <c r="E21" s="350"/>
      <c r="F21" s="368">
        <v>3692</v>
      </c>
      <c r="G21" s="372">
        <v>1.7155336647925283</v>
      </c>
      <c r="H21" s="350"/>
      <c r="I21" s="368">
        <v>1662</v>
      </c>
      <c r="J21" s="372">
        <v>0.77226894661028767</v>
      </c>
      <c r="K21" s="368">
        <v>1500</v>
      </c>
      <c r="L21" s="372">
        <v>90.252707581227426</v>
      </c>
      <c r="M21" s="368">
        <v>60</v>
      </c>
      <c r="N21" s="372">
        <v>3.6101083032490973</v>
      </c>
      <c r="O21" s="368">
        <v>0</v>
      </c>
      <c r="P21" s="372">
        <v>0</v>
      </c>
      <c r="Q21" s="368">
        <v>35</v>
      </c>
      <c r="R21" s="372">
        <v>2.1058965102286402</v>
      </c>
      <c r="S21" s="368">
        <v>31</v>
      </c>
      <c r="T21" s="372">
        <v>1.865222623345367</v>
      </c>
      <c r="U21" s="368">
        <v>36</v>
      </c>
      <c r="V21" s="372">
        <v>2.1660649819494582</v>
      </c>
      <c r="X21" s="606"/>
      <c r="Y21" s="606"/>
      <c r="Z21" s="606"/>
      <c r="AA21" s="1341">
        <v>44592</v>
      </c>
      <c r="AB21" s="602">
        <v>22642</v>
      </c>
      <c r="AC21" s="602">
        <v>24609</v>
      </c>
      <c r="AD21" s="360"/>
      <c r="AE21" s="360"/>
      <c r="AF21" s="360"/>
      <c r="AG21" s="361"/>
      <c r="AH21" s="607"/>
    </row>
    <row r="22" spans="1:34" s="331" customFormat="1" x14ac:dyDescent="0.35">
      <c r="A22" s="330"/>
      <c r="B22" s="363" t="s">
        <v>2</v>
      </c>
      <c r="C22" s="350"/>
      <c r="D22" s="608">
        <v>59181</v>
      </c>
      <c r="E22" s="350"/>
      <c r="F22" s="368">
        <v>1450</v>
      </c>
      <c r="G22" s="372">
        <v>2.4501106774133588</v>
      </c>
      <c r="H22" s="350"/>
      <c r="I22" s="368">
        <v>751</v>
      </c>
      <c r="J22" s="372">
        <v>1.2689883577499534</v>
      </c>
      <c r="K22" s="368">
        <v>514</v>
      </c>
      <c r="L22" s="372">
        <v>68.442077230359516</v>
      </c>
      <c r="M22" s="368">
        <v>16</v>
      </c>
      <c r="N22" s="372">
        <v>2.1304926764314249</v>
      </c>
      <c r="O22" s="368">
        <v>0</v>
      </c>
      <c r="P22" s="372">
        <v>0</v>
      </c>
      <c r="Q22" s="368">
        <v>45</v>
      </c>
      <c r="R22" s="372">
        <v>5.9920106524633825</v>
      </c>
      <c r="S22" s="368">
        <v>6</v>
      </c>
      <c r="T22" s="372">
        <v>0.79893475366178435</v>
      </c>
      <c r="U22" s="368">
        <v>170</v>
      </c>
      <c r="V22" s="372">
        <v>22.63648468708389</v>
      </c>
      <c r="X22" s="606"/>
      <c r="Y22" s="606"/>
      <c r="Z22" s="606"/>
      <c r="AA22" s="1341">
        <v>44620</v>
      </c>
      <c r="AB22" s="602">
        <v>24889</v>
      </c>
      <c r="AC22" s="602">
        <v>26478</v>
      </c>
      <c r="AD22" s="360"/>
      <c r="AE22" s="360"/>
      <c r="AF22" s="360"/>
      <c r="AG22" s="361"/>
      <c r="AH22" s="607"/>
    </row>
    <row r="23" spans="1:34" s="331" customFormat="1" x14ac:dyDescent="0.35">
      <c r="A23" s="330"/>
      <c r="B23" s="363" t="s">
        <v>35</v>
      </c>
      <c r="C23" s="350"/>
      <c r="D23" s="608">
        <v>84886</v>
      </c>
      <c r="E23" s="350"/>
      <c r="F23" s="368">
        <v>1246</v>
      </c>
      <c r="G23" s="372">
        <v>1.4678510001649272</v>
      </c>
      <c r="H23" s="350"/>
      <c r="I23" s="368">
        <v>898</v>
      </c>
      <c r="J23" s="372">
        <v>1.0578894046132461</v>
      </c>
      <c r="K23" s="368">
        <v>840</v>
      </c>
      <c r="L23" s="372">
        <v>93.541202672605792</v>
      </c>
      <c r="M23" s="368">
        <v>17</v>
      </c>
      <c r="N23" s="372">
        <v>1.8930957683741649</v>
      </c>
      <c r="O23" s="368">
        <v>0</v>
      </c>
      <c r="P23" s="372">
        <v>0</v>
      </c>
      <c r="Q23" s="368">
        <v>6</v>
      </c>
      <c r="R23" s="372">
        <v>0.66815144766146994</v>
      </c>
      <c r="S23" s="368">
        <v>20</v>
      </c>
      <c r="T23" s="372">
        <v>2.2271714922048997</v>
      </c>
      <c r="U23" s="368">
        <v>15</v>
      </c>
      <c r="V23" s="372">
        <v>1.6703786191536749</v>
      </c>
      <c r="X23" s="606"/>
      <c r="Y23" s="606"/>
      <c r="Z23" s="606"/>
      <c r="AA23" s="1341">
        <v>44651</v>
      </c>
      <c r="AB23" s="602">
        <v>30256</v>
      </c>
      <c r="AC23" s="602">
        <v>24903</v>
      </c>
      <c r="AD23" s="360"/>
      <c r="AE23" s="360"/>
      <c r="AF23" s="360"/>
      <c r="AG23" s="361"/>
      <c r="AH23" s="607"/>
    </row>
    <row r="24" spans="1:34" s="331" customFormat="1" x14ac:dyDescent="0.35">
      <c r="A24" s="330"/>
      <c r="B24" s="363" t="s">
        <v>42</v>
      </c>
      <c r="C24" s="350"/>
      <c r="D24" s="608">
        <v>256574</v>
      </c>
      <c r="E24" s="350"/>
      <c r="F24" s="368">
        <v>5326</v>
      </c>
      <c r="G24" s="372">
        <v>2.0758143849337811</v>
      </c>
      <c r="H24" s="350"/>
      <c r="I24" s="368">
        <v>2275</v>
      </c>
      <c r="J24" s="372">
        <v>0.88668376374847024</v>
      </c>
      <c r="K24" s="368">
        <v>1725</v>
      </c>
      <c r="L24" s="372">
        <v>75.824175824175825</v>
      </c>
      <c r="M24" s="368">
        <v>113</v>
      </c>
      <c r="N24" s="372">
        <v>4.9670329670329672</v>
      </c>
      <c r="O24" s="368">
        <v>0</v>
      </c>
      <c r="P24" s="372">
        <v>0</v>
      </c>
      <c r="Q24" s="368">
        <v>12</v>
      </c>
      <c r="R24" s="372">
        <v>0.52747252747252749</v>
      </c>
      <c r="S24" s="368">
        <v>0</v>
      </c>
      <c r="T24" s="372">
        <v>0</v>
      </c>
      <c r="U24" s="368">
        <v>425</v>
      </c>
      <c r="V24" s="372">
        <v>18.681318681318682</v>
      </c>
      <c r="X24" s="606"/>
      <c r="Y24" s="606"/>
      <c r="Z24" s="606"/>
      <c r="AA24" s="1341">
        <v>44681</v>
      </c>
      <c r="AB24" s="602">
        <v>32696</v>
      </c>
      <c r="AC24" s="602">
        <v>22635</v>
      </c>
      <c r="AD24" s="360"/>
      <c r="AE24" s="360"/>
      <c r="AF24" s="360"/>
      <c r="AG24" s="361"/>
      <c r="AH24" s="607"/>
    </row>
    <row r="25" spans="1:34" x14ac:dyDescent="0.35">
      <c r="A25" s="332"/>
      <c r="B25" s="363" t="s">
        <v>43</v>
      </c>
      <c r="C25" s="350"/>
      <c r="D25" s="608">
        <v>66926</v>
      </c>
      <c r="E25" s="350"/>
      <c r="F25" s="368">
        <v>1038</v>
      </c>
      <c r="G25" s="372">
        <v>1.5509667393837971</v>
      </c>
      <c r="H25" s="350"/>
      <c r="I25" s="368">
        <v>670</v>
      </c>
      <c r="J25" s="372">
        <v>1.0011056988315452</v>
      </c>
      <c r="K25" s="368">
        <v>366</v>
      </c>
      <c r="L25" s="372">
        <v>54.626865671641788</v>
      </c>
      <c r="M25" s="368">
        <v>12</v>
      </c>
      <c r="N25" s="372">
        <v>1.791044776119403</v>
      </c>
      <c r="O25" s="368">
        <v>3</v>
      </c>
      <c r="P25" s="372">
        <v>0.44776119402985076</v>
      </c>
      <c r="Q25" s="368">
        <v>207</v>
      </c>
      <c r="R25" s="372">
        <v>30.895522388059703</v>
      </c>
      <c r="S25" s="368">
        <v>24</v>
      </c>
      <c r="T25" s="372">
        <v>3.5820895522388061</v>
      </c>
      <c r="U25" s="368">
        <v>58</v>
      </c>
      <c r="V25" s="372">
        <v>8.6567164179104488</v>
      </c>
      <c r="X25" s="606"/>
      <c r="Y25" s="606"/>
      <c r="Z25" s="606"/>
      <c r="AA25" s="1341">
        <v>44712</v>
      </c>
      <c r="AB25" s="602">
        <v>38586</v>
      </c>
      <c r="AC25" s="602">
        <v>22335</v>
      </c>
      <c r="AD25" s="360"/>
      <c r="AE25" s="360"/>
      <c r="AF25" s="360"/>
      <c r="AG25" s="361"/>
      <c r="AH25" s="607"/>
    </row>
    <row r="26" spans="1:34" s="331" customFormat="1" x14ac:dyDescent="0.35">
      <c r="B26" s="363" t="s">
        <v>44</v>
      </c>
      <c r="C26" s="350"/>
      <c r="D26" s="610">
        <v>21325</v>
      </c>
      <c r="E26" s="350"/>
      <c r="F26" s="377">
        <v>33</v>
      </c>
      <c r="G26" s="372">
        <v>0.15474794841735054</v>
      </c>
      <c r="H26" s="350"/>
      <c r="I26" s="377">
        <v>190</v>
      </c>
      <c r="J26" s="372">
        <v>0.89097303634232128</v>
      </c>
      <c r="K26" s="377">
        <v>186</v>
      </c>
      <c r="L26" s="372">
        <v>97.894736842105274</v>
      </c>
      <c r="M26" s="377">
        <v>3</v>
      </c>
      <c r="N26" s="372">
        <v>1.5789473684210527</v>
      </c>
      <c r="O26" s="377">
        <v>0</v>
      </c>
      <c r="P26" s="372">
        <v>0</v>
      </c>
      <c r="Q26" s="377">
        <v>0</v>
      </c>
      <c r="R26" s="372">
        <v>0</v>
      </c>
      <c r="S26" s="377">
        <v>0</v>
      </c>
      <c r="T26" s="372">
        <v>0</v>
      </c>
      <c r="U26" s="377">
        <v>1</v>
      </c>
      <c r="V26" s="372">
        <v>0.52631578947368418</v>
      </c>
      <c r="X26" s="606"/>
      <c r="Y26" s="606"/>
      <c r="Z26" s="606"/>
      <c r="AA26" s="1341">
        <v>44742</v>
      </c>
      <c r="AB26" s="602">
        <v>41750</v>
      </c>
      <c r="AC26" s="602">
        <v>23105</v>
      </c>
      <c r="AD26" s="360"/>
      <c r="AE26" s="360"/>
      <c r="AF26" s="360"/>
      <c r="AG26" s="361"/>
      <c r="AH26" s="607"/>
    </row>
    <row r="27" spans="1:34" s="331" customFormat="1" x14ac:dyDescent="0.35">
      <c r="B27" s="363" t="s">
        <v>45</v>
      </c>
      <c r="C27" s="350"/>
      <c r="D27" s="610">
        <v>117049</v>
      </c>
      <c r="E27" s="350"/>
      <c r="F27" s="377">
        <v>1697</v>
      </c>
      <c r="G27" s="372">
        <v>1.4498201607873624</v>
      </c>
      <c r="H27" s="350"/>
      <c r="I27" s="377">
        <v>1167</v>
      </c>
      <c r="J27" s="372">
        <v>0.99701834274534606</v>
      </c>
      <c r="K27" s="377">
        <v>1035</v>
      </c>
      <c r="L27" s="372">
        <v>88.688946015424165</v>
      </c>
      <c r="M27" s="377">
        <v>58</v>
      </c>
      <c r="N27" s="372">
        <v>4.9700085689802913</v>
      </c>
      <c r="O27" s="377">
        <v>0</v>
      </c>
      <c r="P27" s="372">
        <v>0</v>
      </c>
      <c r="Q27" s="377">
        <v>49</v>
      </c>
      <c r="R27" s="372">
        <v>4.1988003427592115</v>
      </c>
      <c r="S27" s="377">
        <v>22</v>
      </c>
      <c r="T27" s="372">
        <v>1.8851756640959727</v>
      </c>
      <c r="U27" s="377">
        <v>3</v>
      </c>
      <c r="V27" s="372">
        <v>0.25706940874035988</v>
      </c>
      <c r="X27" s="606"/>
      <c r="Y27" s="606"/>
      <c r="Z27" s="606"/>
      <c r="AA27" s="1341">
        <v>44773</v>
      </c>
      <c r="AB27" s="602">
        <v>30827</v>
      </c>
      <c r="AC27" s="602">
        <v>22962</v>
      </c>
      <c r="AD27" s="360"/>
      <c r="AE27" s="360"/>
      <c r="AF27" s="360"/>
      <c r="AG27" s="361"/>
      <c r="AH27" s="607"/>
    </row>
    <row r="28" spans="1:34" s="331" customFormat="1" x14ac:dyDescent="0.35">
      <c r="B28" s="363" t="s">
        <v>46</v>
      </c>
      <c r="C28" s="350"/>
      <c r="D28" s="610">
        <v>14815</v>
      </c>
      <c r="E28" s="350"/>
      <c r="F28" s="377">
        <v>317</v>
      </c>
      <c r="G28" s="383">
        <v>2.1397232534593318</v>
      </c>
      <c r="H28" s="350"/>
      <c r="I28" s="377">
        <v>365</v>
      </c>
      <c r="J28" s="383">
        <v>2.4637192035099562</v>
      </c>
      <c r="K28" s="377">
        <v>53</v>
      </c>
      <c r="L28" s="383">
        <v>14.520547945205479</v>
      </c>
      <c r="M28" s="377">
        <v>4</v>
      </c>
      <c r="N28" s="383">
        <v>1.095890410958904</v>
      </c>
      <c r="O28" s="377">
        <v>113</v>
      </c>
      <c r="P28" s="383">
        <v>30.958904109589042</v>
      </c>
      <c r="Q28" s="377">
        <v>0</v>
      </c>
      <c r="R28" s="383">
        <v>0</v>
      </c>
      <c r="S28" s="377">
        <v>0</v>
      </c>
      <c r="T28" s="383">
        <v>0</v>
      </c>
      <c r="U28" s="377">
        <v>195</v>
      </c>
      <c r="V28" s="383">
        <v>53.424657534246577</v>
      </c>
      <c r="X28" s="606"/>
      <c r="Y28" s="606"/>
      <c r="Z28" s="606"/>
      <c r="AA28" s="1341">
        <v>44804</v>
      </c>
      <c r="AB28" s="602">
        <v>26047</v>
      </c>
      <c r="AC28" s="602">
        <v>23877</v>
      </c>
      <c r="AD28" s="360"/>
      <c r="AE28" s="360"/>
      <c r="AF28" s="360"/>
      <c r="AG28" s="361"/>
      <c r="AH28" s="607"/>
    </row>
    <row r="29" spans="1:34" s="331" customFormat="1" x14ac:dyDescent="0.35">
      <c r="B29" s="384" t="s">
        <v>1</v>
      </c>
      <c r="C29" s="350"/>
      <c r="D29" s="611">
        <v>5588</v>
      </c>
      <c r="E29" s="350"/>
      <c r="F29" s="389">
        <v>98</v>
      </c>
      <c r="G29" s="393">
        <v>1.7537580529706516</v>
      </c>
      <c r="H29" s="350"/>
      <c r="I29" s="389">
        <v>67</v>
      </c>
      <c r="J29" s="393">
        <v>1.1989978525411595</v>
      </c>
      <c r="K29" s="389">
        <v>33</v>
      </c>
      <c r="L29" s="393">
        <v>49.253731343283583</v>
      </c>
      <c r="M29" s="389">
        <v>5</v>
      </c>
      <c r="N29" s="393">
        <v>7.4626865671641784</v>
      </c>
      <c r="O29" s="389">
        <v>0</v>
      </c>
      <c r="P29" s="393">
        <v>0</v>
      </c>
      <c r="Q29" s="389">
        <v>20</v>
      </c>
      <c r="R29" s="393">
        <v>29.850746268656714</v>
      </c>
      <c r="S29" s="389">
        <v>1</v>
      </c>
      <c r="T29" s="393">
        <v>1.4925373134328357</v>
      </c>
      <c r="U29" s="389">
        <v>8</v>
      </c>
      <c r="V29" s="393">
        <v>11.940298507462686</v>
      </c>
      <c r="X29" s="606"/>
      <c r="Y29" s="606"/>
      <c r="Z29" s="606"/>
      <c r="AA29" s="1341">
        <v>44834</v>
      </c>
      <c r="AB29" s="602">
        <v>32379</v>
      </c>
      <c r="AC29" s="602">
        <v>24010</v>
      </c>
      <c r="AD29" s="360"/>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1341">
        <v>44865</v>
      </c>
      <c r="AB30" s="602">
        <v>29932</v>
      </c>
      <c r="AC30" s="602">
        <v>19815</v>
      </c>
      <c r="AD30" s="329"/>
      <c r="AE30" s="329"/>
      <c r="AF30" s="360"/>
      <c r="AG30" s="361"/>
      <c r="AH30" s="607"/>
    </row>
    <row r="31" spans="1:34" s="329" customFormat="1" x14ac:dyDescent="0.35">
      <c r="B31" s="1240" t="s">
        <v>0</v>
      </c>
      <c r="C31" s="320"/>
      <c r="D31" s="1248">
        <v>2146321</v>
      </c>
      <c r="E31" s="320"/>
      <c r="F31" s="1246">
        <v>33448</v>
      </c>
      <c r="G31" s="1247">
        <v>1.5583875850816351</v>
      </c>
      <c r="H31" s="320"/>
      <c r="I31" s="1246">
        <v>20199</v>
      </c>
      <c r="J31" s="1247">
        <v>0.94109874524826442</v>
      </c>
      <c r="K31" s="1246">
        <v>15563</v>
      </c>
      <c r="L31" s="1247">
        <v>77.048368731125308</v>
      </c>
      <c r="M31" s="1246">
        <v>598</v>
      </c>
      <c r="N31" s="1247">
        <v>2.9605426011188674</v>
      </c>
      <c r="O31" s="1246">
        <v>629</v>
      </c>
      <c r="P31" s="1247">
        <v>3.1140155453240261</v>
      </c>
      <c r="Q31" s="1246">
        <v>787</v>
      </c>
      <c r="R31" s="1247">
        <v>3.8962324867567704</v>
      </c>
      <c r="S31" s="1246">
        <v>1012</v>
      </c>
      <c r="T31" s="1247">
        <v>5.0101490172780832</v>
      </c>
      <c r="U31" s="1246">
        <v>1610</v>
      </c>
      <c r="V31" s="1247">
        <v>7.970691618396951</v>
      </c>
      <c r="X31" s="360"/>
      <c r="Y31" s="360"/>
      <c r="AA31" s="1341">
        <v>44895</v>
      </c>
      <c r="AB31" s="602">
        <v>32038</v>
      </c>
      <c r="AC31" s="602">
        <v>20330</v>
      </c>
      <c r="AD31" s="360"/>
      <c r="AE31" s="360"/>
      <c r="AH31" s="395"/>
    </row>
    <row r="32" spans="1:34" s="328" customFormat="1" ht="5.25" customHeight="1" x14ac:dyDescent="0.25">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41">
        <v>44926</v>
      </c>
      <c r="AB32" s="602">
        <v>25446</v>
      </c>
      <c r="AC32" s="602">
        <v>23015</v>
      </c>
      <c r="AD32" s="329"/>
    </row>
    <row r="33" spans="2:30" s="394" customFormat="1" x14ac:dyDescent="0.25">
      <c r="B33" s="1474" t="s">
        <v>382</v>
      </c>
      <c r="C33" s="1474"/>
      <c r="D33" s="1474"/>
      <c r="E33" s="1474"/>
      <c r="F33" s="1474"/>
      <c r="G33" s="1474"/>
      <c r="H33" s="1474"/>
      <c r="I33" s="1474"/>
      <c r="J33" s="1474"/>
      <c r="K33" s="1474"/>
      <c r="L33" s="1474"/>
      <c r="M33" s="1474"/>
      <c r="N33" s="1474"/>
      <c r="O33" s="1474"/>
      <c r="P33" s="1474"/>
      <c r="Q33" s="1474"/>
      <c r="R33" s="1474"/>
      <c r="S33" s="1474"/>
      <c r="T33" s="1474"/>
      <c r="U33" s="1474"/>
      <c r="V33" s="1474"/>
      <c r="X33" s="596"/>
      <c r="Y33" s="596"/>
      <c r="Z33" s="596"/>
      <c r="AA33" s="1341">
        <v>44957</v>
      </c>
      <c r="AB33" s="602">
        <v>28819</v>
      </c>
      <c r="AC33" s="602">
        <v>24165</v>
      </c>
      <c r="AD33" s="329"/>
    </row>
    <row r="34" spans="2:30" s="394" customFormat="1" ht="12" customHeight="1" x14ac:dyDescent="0.25">
      <c r="B34" s="1474"/>
      <c r="C34" s="1474"/>
      <c r="D34" s="1474"/>
      <c r="E34" s="1474"/>
      <c r="F34" s="1474"/>
      <c r="G34" s="1474"/>
      <c r="H34" s="1474"/>
      <c r="I34" s="1474"/>
      <c r="J34" s="1474"/>
      <c r="K34" s="1474"/>
      <c r="L34" s="1474"/>
      <c r="M34" s="1474"/>
      <c r="N34" s="1474"/>
      <c r="O34" s="1474"/>
      <c r="P34" s="1474"/>
      <c r="Q34" s="1474"/>
      <c r="R34" s="1474"/>
      <c r="S34" s="1474"/>
      <c r="T34" s="1474"/>
      <c r="U34" s="1474"/>
      <c r="V34" s="1474"/>
      <c r="X34" s="596"/>
      <c r="Y34" s="596"/>
      <c r="Z34" s="596"/>
      <c r="AA34" s="1341">
        <v>44985</v>
      </c>
      <c r="AB34" s="602">
        <v>34747</v>
      </c>
      <c r="AC34" s="602">
        <v>23214</v>
      </c>
      <c r="AD34" s="329"/>
    </row>
    <row r="35" spans="2:30" x14ac:dyDescent="0.25">
      <c r="B35" s="1434"/>
      <c r="C35" s="1434"/>
      <c r="D35" s="1434"/>
      <c r="AA35" s="1341">
        <v>45016</v>
      </c>
      <c r="AB35" s="602">
        <v>39866</v>
      </c>
      <c r="AC35" s="602">
        <v>28170</v>
      </c>
    </row>
    <row r="36" spans="2:30" x14ac:dyDescent="0.25">
      <c r="B36" s="1423"/>
      <c r="C36" s="1423"/>
      <c r="D36" s="1423"/>
      <c r="AA36" s="1341">
        <v>45046</v>
      </c>
      <c r="AB36" s="602">
        <v>35704</v>
      </c>
      <c r="AC36" s="602">
        <v>24597</v>
      </c>
    </row>
    <row r="37" spans="2:30" x14ac:dyDescent="0.25">
      <c r="AA37" s="1341">
        <v>45077</v>
      </c>
      <c r="AB37" s="602">
        <v>38659</v>
      </c>
      <c r="AC37" s="602">
        <v>21489</v>
      </c>
    </row>
    <row r="38" spans="2:30" x14ac:dyDescent="0.25">
      <c r="AA38" s="1341">
        <v>45107</v>
      </c>
      <c r="AB38" s="602">
        <v>38600</v>
      </c>
      <c r="AC38" s="602">
        <v>21018</v>
      </c>
    </row>
    <row r="39" spans="2:30" x14ac:dyDescent="0.25">
      <c r="AA39" s="1341">
        <v>45138</v>
      </c>
      <c r="AB39" s="602">
        <v>27853</v>
      </c>
      <c r="AC39" s="602">
        <v>19454</v>
      </c>
    </row>
    <row r="40" spans="2:30" x14ac:dyDescent="0.25">
      <c r="AA40" s="1341">
        <v>45169</v>
      </c>
      <c r="AB40" s="602">
        <v>23854</v>
      </c>
      <c r="AC40" s="602">
        <v>17588</v>
      </c>
    </row>
    <row r="41" spans="2:30" x14ac:dyDescent="0.25">
      <c r="AA41" s="1341">
        <v>45199</v>
      </c>
      <c r="AB41" s="602">
        <v>30663</v>
      </c>
      <c r="AC41" s="602">
        <v>23194</v>
      </c>
    </row>
    <row r="42" spans="2:30" x14ac:dyDescent="0.25">
      <c r="AA42" s="1341">
        <v>45230</v>
      </c>
      <c r="AB42" s="602">
        <v>29848</v>
      </c>
      <c r="AC42" s="602">
        <v>22671</v>
      </c>
    </row>
    <row r="43" spans="2:30" x14ac:dyDescent="0.25">
      <c r="AA43" s="1341">
        <v>45260</v>
      </c>
      <c r="AB43" s="602">
        <v>25851</v>
      </c>
      <c r="AC43" s="602">
        <v>49513</v>
      </c>
    </row>
    <row r="44" spans="2:30" x14ac:dyDescent="0.25">
      <c r="AA44" s="1341">
        <v>45291</v>
      </c>
      <c r="AB44" s="602">
        <v>20461</v>
      </c>
      <c r="AC44" s="602">
        <v>20498</v>
      </c>
    </row>
    <row r="45" spans="2:30" x14ac:dyDescent="0.25">
      <c r="AA45" s="1341">
        <v>45322</v>
      </c>
      <c r="AB45" s="602">
        <v>31387</v>
      </c>
      <c r="AC45" s="602">
        <v>25158</v>
      </c>
    </row>
    <row r="46" spans="2:30" x14ac:dyDescent="0.25">
      <c r="AA46" s="1341">
        <v>45351</v>
      </c>
      <c r="AB46" s="602">
        <v>32616</v>
      </c>
      <c r="AC46" s="602">
        <v>29865</v>
      </c>
    </row>
    <row r="47" spans="2:30" x14ac:dyDescent="0.25">
      <c r="AA47" s="1341">
        <v>45382</v>
      </c>
      <c r="AB47" s="602">
        <v>37480</v>
      </c>
      <c r="AC47" s="602">
        <v>24763</v>
      </c>
    </row>
    <row r="48" spans="2:30" x14ac:dyDescent="0.25">
      <c r="AA48" s="1341">
        <v>45412</v>
      </c>
      <c r="AB48" s="602">
        <v>30764</v>
      </c>
      <c r="AC48" s="602">
        <v>22655</v>
      </c>
    </row>
    <row r="49" spans="27:29" x14ac:dyDescent="0.25">
      <c r="AA49" s="1341">
        <v>45443</v>
      </c>
      <c r="AB49" s="602">
        <v>29722</v>
      </c>
      <c r="AC49" s="602">
        <v>24266</v>
      </c>
    </row>
    <row r="50" spans="27:29" x14ac:dyDescent="0.25">
      <c r="AA50" s="1341">
        <v>45473</v>
      </c>
      <c r="AB50" s="602">
        <v>31629</v>
      </c>
      <c r="AC50" s="602">
        <v>22269</v>
      </c>
    </row>
    <row r="51" spans="27:29" x14ac:dyDescent="0.25">
      <c r="AA51" s="1341">
        <v>45504</v>
      </c>
      <c r="AB51" s="602">
        <v>35840</v>
      </c>
      <c r="AC51" s="602">
        <v>19983</v>
      </c>
    </row>
    <row r="52" spans="27:29" x14ac:dyDescent="0.25">
      <c r="AA52" s="1341">
        <v>45535</v>
      </c>
      <c r="AB52" s="602">
        <v>29604</v>
      </c>
      <c r="AC52" s="602">
        <v>21249</v>
      </c>
    </row>
    <row r="53" spans="27:29" x14ac:dyDescent="0.25">
      <c r="AA53" s="1341">
        <v>45565</v>
      </c>
      <c r="AB53" s="602">
        <v>23701</v>
      </c>
      <c r="AC53" s="602">
        <v>20835</v>
      </c>
    </row>
    <row r="54" spans="27:29" x14ac:dyDescent="0.25">
      <c r="AA54" s="1341">
        <v>45596</v>
      </c>
      <c r="AB54" s="602">
        <v>33448</v>
      </c>
      <c r="AC54" s="602">
        <v>20199</v>
      </c>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53125" defaultRowHeight="14.5" x14ac:dyDescent="0.25"/>
  <cols>
    <col min="1" max="1" width="1.1796875" style="615" customWidth="1"/>
    <col min="2" max="2" width="10" style="615" customWidth="1"/>
    <col min="3" max="3" width="1" style="615" customWidth="1"/>
    <col min="4" max="4" width="0.726562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8.26953125" style="615" bestFit="1"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453125" style="615" customWidth="1"/>
    <col min="22" max="22" width="0.7265625" style="615" customWidth="1"/>
    <col min="23" max="23" width="8.26953125" style="615" bestFit="1" customWidth="1"/>
    <col min="24" max="24" width="6.1796875" style="615" customWidth="1"/>
    <col min="25" max="25" width="0.54296875" style="615" customWidth="1"/>
    <col min="26" max="26" width="9.81640625" style="615" bestFit="1" customWidth="1"/>
    <col min="27" max="27" width="6.1796875" style="615" customWidth="1"/>
    <col min="28" max="28" width="0.7265625" style="615" customWidth="1"/>
    <col min="29" max="29" width="9.81640625" style="615" bestFit="1" customWidth="1"/>
    <col min="30" max="30" width="7.7265625" style="615" bestFit="1" customWidth="1"/>
    <col min="31" max="16384" width="11.453125" style="615"/>
  </cols>
  <sheetData>
    <row r="1" spans="2:30" hidden="1" x14ac:dyDescent="0.25">
      <c r="E1" s="616" t="s">
        <v>36</v>
      </c>
      <c r="F1" s="616"/>
      <c r="H1" s="616" t="s">
        <v>21</v>
      </c>
      <c r="K1" s="616" t="s">
        <v>20</v>
      </c>
      <c r="N1" s="616" t="s">
        <v>19</v>
      </c>
      <c r="Q1" s="616" t="s">
        <v>18</v>
      </c>
      <c r="T1" s="616" t="s">
        <v>17</v>
      </c>
      <c r="W1" s="616" t="s">
        <v>16</v>
      </c>
      <c r="Z1" s="616" t="s">
        <v>15</v>
      </c>
    </row>
    <row r="2" spans="2:30" s="613" customFormat="1" x14ac:dyDescent="0.25">
      <c r="C2" s="617"/>
      <c r="D2" s="617"/>
      <c r="AB2" s="617"/>
    </row>
    <row r="3" spans="2:30" s="619" customFormat="1" ht="47.25" customHeight="1" x14ac:dyDescent="0.35">
      <c r="B3" s="1489"/>
      <c r="C3" s="1489"/>
      <c r="D3" s="1489"/>
      <c r="E3" s="1489"/>
      <c r="F3" s="1489"/>
      <c r="G3" s="1489"/>
      <c r="H3" s="1489"/>
      <c r="I3" s="1489"/>
      <c r="J3" s="1489"/>
      <c r="K3" s="1489"/>
      <c r="L3" s="618"/>
      <c r="M3" s="618"/>
      <c r="W3" s="620"/>
      <c r="AA3" s="620"/>
      <c r="AD3" s="620"/>
    </row>
    <row r="4" spans="2:30" s="621" customFormat="1" ht="7.5" customHeight="1" x14ac:dyDescent="0.25">
      <c r="B4" s="1490"/>
      <c r="C4" s="1490"/>
      <c r="D4" s="1490"/>
      <c r="E4" s="1490"/>
      <c r="F4" s="1490"/>
      <c r="G4" s="1490"/>
      <c r="H4" s="1490"/>
      <c r="I4" s="1490"/>
      <c r="J4" s="1490"/>
      <c r="K4" s="1490"/>
      <c r="L4" s="1490"/>
      <c r="M4" s="1490"/>
      <c r="N4" s="1490"/>
      <c r="O4" s="1490"/>
      <c r="P4" s="1490"/>
      <c r="Q4" s="1490"/>
      <c r="R4" s="1490"/>
      <c r="S4" s="1490"/>
      <c r="T4" s="1490"/>
      <c r="U4" s="1490"/>
      <c r="V4" s="1490"/>
      <c r="W4" s="1490"/>
      <c r="X4" s="1490"/>
      <c r="Y4" s="1490"/>
      <c r="Z4" s="1490"/>
      <c r="AA4" s="1490"/>
      <c r="AB4" s="1490"/>
      <c r="AC4" s="1490"/>
      <c r="AD4" s="1490"/>
    </row>
    <row r="5" spans="2:30" s="621" customFormat="1" ht="21" x14ac:dyDescent="0.25">
      <c r="B5" s="1491" t="s">
        <v>398</v>
      </c>
      <c r="C5" s="1491"/>
      <c r="D5" s="1491"/>
      <c r="E5" s="1491"/>
      <c r="F5" s="1491"/>
      <c r="G5" s="1491"/>
      <c r="H5" s="1491"/>
      <c r="I5" s="1491"/>
      <c r="J5" s="1491"/>
      <c r="K5" s="1491"/>
      <c r="L5" s="1491"/>
      <c r="M5" s="1491"/>
      <c r="N5" s="1491"/>
      <c r="O5" s="1491"/>
      <c r="P5" s="1491"/>
      <c r="Q5" s="1491"/>
      <c r="R5" s="1491"/>
      <c r="S5" s="1491"/>
      <c r="T5" s="1491"/>
      <c r="U5" s="1491"/>
      <c r="V5" s="1491"/>
      <c r="W5" s="1491"/>
      <c r="X5" s="1491"/>
      <c r="Y5" s="1491"/>
      <c r="Z5" s="1491"/>
      <c r="AA5" s="1491"/>
      <c r="AB5" s="1491"/>
      <c r="AC5" s="1491"/>
      <c r="AD5" s="1491"/>
    </row>
    <row r="6" spans="2:30" s="621" customFormat="1" ht="16.5" customHeight="1" x14ac:dyDescent="0.25">
      <c r="B6" s="1425" t="str">
        <f>porsaad!$B$6</f>
        <v>Situación a 31 de octubre de 2024</v>
      </c>
      <c r="C6" s="1425"/>
      <c r="D6" s="1425"/>
      <c r="E6" s="1425"/>
      <c r="F6" s="1425"/>
      <c r="G6" s="1425"/>
      <c r="H6" s="1425"/>
      <c r="I6" s="1425"/>
      <c r="J6" s="1425"/>
      <c r="K6" s="1425"/>
      <c r="L6" s="1425"/>
      <c r="M6" s="1425"/>
      <c r="N6" s="1425"/>
      <c r="O6" s="1425"/>
      <c r="P6" s="1425"/>
      <c r="Q6" s="1425"/>
      <c r="R6" s="1425"/>
      <c r="S6" s="1425"/>
      <c r="T6" s="1425"/>
      <c r="U6" s="1425"/>
      <c r="V6" s="1425"/>
      <c r="W6" s="1425"/>
      <c r="X6" s="1425"/>
      <c r="Y6" s="1425"/>
      <c r="Z6" s="1425"/>
      <c r="AA6" s="1425"/>
      <c r="AB6" s="1425"/>
      <c r="AC6" s="1425"/>
      <c r="AD6" s="622"/>
    </row>
    <row r="7" spans="2:30"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5">
      <c r="B8" s="1420" t="s">
        <v>27</v>
      </c>
      <c r="C8" s="625"/>
      <c r="D8" s="625"/>
      <c r="E8" s="1493" t="s">
        <v>26</v>
      </c>
      <c r="F8" s="1494"/>
      <c r="G8" s="1494"/>
      <c r="H8" s="1494"/>
      <c r="I8" s="1494"/>
      <c r="J8" s="1494"/>
      <c r="K8" s="1494"/>
      <c r="L8" s="1494"/>
      <c r="M8" s="1494"/>
      <c r="N8" s="1494"/>
      <c r="O8" s="1494"/>
      <c r="P8" s="1494"/>
      <c r="Q8" s="1494"/>
      <c r="R8" s="1494"/>
      <c r="S8" s="1494"/>
      <c r="T8" s="1494"/>
      <c r="U8" s="1494"/>
      <c r="V8" s="1494"/>
      <c r="W8" s="1494"/>
      <c r="X8" s="1494"/>
      <c r="Y8" s="1494"/>
      <c r="Z8" s="1494"/>
      <c r="AA8" s="1495"/>
      <c r="AB8" s="625"/>
      <c r="AC8" s="1418" t="s">
        <v>0</v>
      </c>
      <c r="AD8" s="1419"/>
    </row>
    <row r="9" spans="2:30" s="626" customFormat="1" ht="21.75" customHeight="1" x14ac:dyDescent="0.25">
      <c r="B9" s="1492"/>
      <c r="C9" s="625"/>
      <c r="D9" s="627"/>
      <c r="E9" s="1486" t="s">
        <v>22</v>
      </c>
      <c r="F9" s="1487"/>
      <c r="G9" s="627"/>
      <c r="H9" s="1486" t="s">
        <v>21</v>
      </c>
      <c r="I9" s="1487"/>
      <c r="J9" s="627"/>
      <c r="K9" s="1486" t="s">
        <v>20</v>
      </c>
      <c r="L9" s="1487"/>
      <c r="M9" s="627"/>
      <c r="N9" s="1486" t="s">
        <v>19</v>
      </c>
      <c r="O9" s="1487"/>
      <c r="P9" s="627"/>
      <c r="Q9" s="1486" t="s">
        <v>18</v>
      </c>
      <c r="R9" s="1487"/>
      <c r="S9" s="627"/>
      <c r="T9" s="1486" t="s">
        <v>17</v>
      </c>
      <c r="U9" s="1487"/>
      <c r="V9" s="627"/>
      <c r="W9" s="1486" t="s">
        <v>16</v>
      </c>
      <c r="X9" s="1487"/>
      <c r="Y9" s="627"/>
      <c r="Z9" s="1486" t="s">
        <v>15</v>
      </c>
      <c r="AA9" s="1487"/>
      <c r="AB9" s="625"/>
      <c r="AC9" s="1496"/>
      <c r="AD9" s="1497"/>
    </row>
    <row r="10" spans="2:30" s="626" customFormat="1" ht="21.75" customHeight="1" x14ac:dyDescent="0.25">
      <c r="B10" s="1421"/>
      <c r="C10" s="628"/>
      <c r="D10" s="627"/>
      <c r="E10" s="1218"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5">
      <c r="B12" s="632" t="s">
        <v>24</v>
      </c>
      <c r="D12" s="634"/>
      <c r="E12" s="635">
        <v>2712</v>
      </c>
      <c r="F12" s="636">
        <v>0.20289954826420634</v>
      </c>
      <c r="G12" s="634"/>
      <c r="H12" s="635">
        <v>45232</v>
      </c>
      <c r="I12" s="636">
        <v>3.3840532327015418</v>
      </c>
      <c r="J12" s="634"/>
      <c r="K12" s="635">
        <v>26944</v>
      </c>
      <c r="L12" s="636">
        <v>2.0158279603358316</v>
      </c>
      <c r="M12" s="634"/>
      <c r="N12" s="635">
        <v>37531</v>
      </c>
      <c r="O12" s="636">
        <v>2.8078993163362567</v>
      </c>
      <c r="P12" s="634"/>
      <c r="Q12" s="635">
        <v>45894</v>
      </c>
      <c r="R12" s="636">
        <v>3.4335810722852087</v>
      </c>
      <c r="S12" s="634"/>
      <c r="T12" s="635">
        <v>78613</v>
      </c>
      <c r="U12" s="636">
        <v>5.8814683582942671</v>
      </c>
      <c r="V12" s="634"/>
      <c r="W12" s="635">
        <v>290320</v>
      </c>
      <c r="X12" s="636">
        <v>21.720426567870348</v>
      </c>
      <c r="Y12" s="634"/>
      <c r="Z12" s="635">
        <v>809376</v>
      </c>
      <c r="AA12" s="636">
        <f>Z12*100/$AC$12</f>
        <v>60.553843943912341</v>
      </c>
      <c r="AB12" s="637"/>
      <c r="AC12" s="638">
        <f>E12+H12+K12+N12+Q12+T12+W12+Z12</f>
        <v>1336622</v>
      </c>
      <c r="AD12" s="446">
        <f>F12+I12+L12+O12+R12+U12+X12+AA12</f>
        <v>100</v>
      </c>
    </row>
    <row r="13" spans="2:30" s="633" customFormat="1" ht="20.25" customHeight="1" x14ac:dyDescent="0.25">
      <c r="B13" s="639" t="s">
        <v>23</v>
      </c>
      <c r="D13" s="634"/>
      <c r="E13" s="640">
        <v>3464</v>
      </c>
      <c r="F13" s="641">
        <v>0.42781329852204336</v>
      </c>
      <c r="G13" s="634"/>
      <c r="H13" s="640">
        <v>95059</v>
      </c>
      <c r="I13" s="641">
        <v>11.740041669805693</v>
      </c>
      <c r="J13" s="634"/>
      <c r="K13" s="640">
        <v>43147</v>
      </c>
      <c r="L13" s="641">
        <v>5.3287703208229233</v>
      </c>
      <c r="M13" s="634"/>
      <c r="N13" s="640">
        <v>48742</v>
      </c>
      <c r="O13" s="641">
        <v>6.0197678396539951</v>
      </c>
      <c r="P13" s="634"/>
      <c r="Q13" s="640">
        <v>51039</v>
      </c>
      <c r="R13" s="641">
        <v>6.3034535055619436</v>
      </c>
      <c r="S13" s="634"/>
      <c r="T13" s="640">
        <v>79072</v>
      </c>
      <c r="U13" s="641">
        <v>9.7656042554084905</v>
      </c>
      <c r="V13" s="634"/>
      <c r="W13" s="640">
        <v>174646</v>
      </c>
      <c r="X13" s="641">
        <v>21.569249807644571</v>
      </c>
      <c r="Y13" s="634"/>
      <c r="Z13" s="640">
        <v>314530</v>
      </c>
      <c r="AA13" s="641">
        <f>Z13*100/$AC$13</f>
        <v>38.845299302580344</v>
      </c>
      <c r="AB13" s="637"/>
      <c r="AC13" s="642">
        <f>E13+H13+K13+N13+Q13+T13+W13+Z13</f>
        <v>809699</v>
      </c>
      <c r="AD13" s="643">
        <f>F13+I13+L13+O13+R13+U13+X13+AA13</f>
        <v>100</v>
      </c>
    </row>
    <row r="14" spans="2:30" s="649" customFormat="1" ht="3" customHeight="1" x14ac:dyDescent="0.25">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18" customFormat="1" ht="18" customHeight="1" x14ac:dyDescent="0.25">
      <c r="B15" s="1228" t="s">
        <v>0</v>
      </c>
      <c r="C15" s="1229"/>
      <c r="D15" s="1249"/>
      <c r="E15" s="1230">
        <f>SUM(E12:E13)</f>
        <v>6176</v>
      </c>
      <c r="F15" s="1250">
        <f>E15*100/$AC$15</f>
        <v>0.28774819796293283</v>
      </c>
      <c r="G15" s="1249"/>
      <c r="H15" s="1230">
        <f>SUM(H12:H13)</f>
        <v>140291</v>
      </c>
      <c r="I15" s="1250">
        <f>H15*100/$AC$15</f>
        <v>6.5363475454044382</v>
      </c>
      <c r="J15" s="1249"/>
      <c r="K15" s="1230">
        <f>SUM(K12:K13)</f>
        <v>70091</v>
      </c>
      <c r="L15" s="1250">
        <f>K15*100/$AC$15</f>
        <v>3.2656345439475269</v>
      </c>
      <c r="M15" s="1249"/>
      <c r="N15" s="1230">
        <f>SUM(N12:N13)</f>
        <v>86273</v>
      </c>
      <c r="O15" s="1250">
        <f>N15*100/$AC$15</f>
        <v>4.0195758230013121</v>
      </c>
      <c r="P15" s="1249"/>
      <c r="Q15" s="1230">
        <f>SUM(Q12:Q13)</f>
        <v>96933</v>
      </c>
      <c r="R15" s="1250">
        <f>Q15*100/$AC$15</f>
        <v>4.5162396491484733</v>
      </c>
      <c r="S15" s="1249"/>
      <c r="T15" s="1230">
        <f>SUM(T12:T13)</f>
        <v>157685</v>
      </c>
      <c r="U15" s="1250">
        <f>T15*100/$AC$15</f>
        <v>7.3467575446543174</v>
      </c>
      <c r="V15" s="1249"/>
      <c r="W15" s="1230">
        <f>SUM(W12:W13)</f>
        <v>464966</v>
      </c>
      <c r="X15" s="1250">
        <f>W15*100/$AC$15</f>
        <v>21.663395177142654</v>
      </c>
      <c r="Y15" s="1249"/>
      <c r="Z15" s="1230">
        <f>SUM(Z12:Z13)</f>
        <v>1123906</v>
      </c>
      <c r="AA15" s="1250">
        <f>Z15*100/$AC$15</f>
        <v>52.364301518738344</v>
      </c>
      <c r="AB15" s="1249"/>
      <c r="AC15" s="1230">
        <f>E15+H15+K15+N15+Q15+T15+W15+Z15</f>
        <v>2146321</v>
      </c>
      <c r="AD15" s="1251">
        <f>F15+I15+L15+O15+R15+U15+X15+AA15</f>
        <v>100</v>
      </c>
    </row>
    <row r="16" spans="2:30" s="631" customFormat="1" ht="5.25" customHeight="1" x14ac:dyDescent="0.25">
      <c r="B16" s="651"/>
      <c r="C16" s="651"/>
      <c r="D16" s="651"/>
      <c r="E16" s="651"/>
      <c r="F16" s="651"/>
      <c r="G16" s="651"/>
      <c r="H16" s="651"/>
      <c r="I16" s="651"/>
      <c r="J16" s="651"/>
      <c r="K16" s="651"/>
      <c r="L16" s="651"/>
      <c r="M16" s="651"/>
      <c r="N16" s="651"/>
      <c r="O16" s="652"/>
      <c r="P16" s="652"/>
    </row>
    <row r="17" spans="2:16" s="631" customFormat="1" ht="12.75" customHeight="1" x14ac:dyDescent="0.25">
      <c r="B17" s="652"/>
      <c r="C17" s="652"/>
      <c r="D17" s="652"/>
      <c r="E17" s="652"/>
      <c r="F17" s="652"/>
      <c r="G17" s="652"/>
      <c r="H17" s="652"/>
      <c r="I17" s="652"/>
      <c r="J17" s="652"/>
      <c r="K17" s="652"/>
      <c r="L17" s="652"/>
      <c r="M17" s="652"/>
      <c r="N17" s="652"/>
      <c r="O17" s="652"/>
      <c r="P17" s="652"/>
    </row>
    <row r="18" spans="2:16" s="649" customFormat="1" ht="24.75" customHeight="1" x14ac:dyDescent="0.25">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5">
      <c r="B19" s="654"/>
      <c r="C19" s="654"/>
      <c r="D19" s="654"/>
      <c r="E19" s="654">
        <f>E15</f>
        <v>6176</v>
      </c>
      <c r="F19" s="655">
        <f>H15</f>
        <v>140291</v>
      </c>
      <c r="G19" s="655"/>
      <c r="H19" s="655">
        <f>K15</f>
        <v>70091</v>
      </c>
      <c r="I19" s="655">
        <f>N15</f>
        <v>86273</v>
      </c>
      <c r="J19" s="655"/>
      <c r="K19" s="655">
        <f>Q15</f>
        <v>96933</v>
      </c>
      <c r="L19" s="655">
        <f>T15</f>
        <v>157685</v>
      </c>
      <c r="M19" s="655"/>
      <c r="N19" s="655">
        <f>W15</f>
        <v>464966</v>
      </c>
      <c r="O19" s="655">
        <f>Z15</f>
        <v>1123906</v>
      </c>
      <c r="P19" s="655"/>
    </row>
    <row r="20" spans="2:16" s="631" customFormat="1" x14ac:dyDescent="0.25">
      <c r="B20" s="652"/>
      <c r="C20" s="652"/>
      <c r="D20" s="652"/>
      <c r="E20" s="652"/>
      <c r="F20" s="652"/>
      <c r="G20" s="652"/>
      <c r="H20" s="652"/>
      <c r="I20" s="652"/>
      <c r="J20" s="652"/>
      <c r="K20" s="652"/>
      <c r="L20" s="652"/>
      <c r="M20" s="652"/>
      <c r="N20" s="652"/>
      <c r="O20" s="652"/>
      <c r="P20" s="652"/>
    </row>
    <row r="21" spans="2:16" s="631" customFormat="1" x14ac:dyDescent="0.25">
      <c r="B21" s="652"/>
      <c r="C21" s="652"/>
      <c r="D21" s="652"/>
      <c r="E21" s="652"/>
      <c r="F21" s="652"/>
      <c r="G21" s="652"/>
      <c r="H21" s="652"/>
      <c r="I21" s="652"/>
      <c r="J21" s="652"/>
      <c r="K21" s="652"/>
      <c r="L21" s="652"/>
      <c r="M21" s="652"/>
      <c r="N21" s="652"/>
      <c r="O21" s="652"/>
      <c r="P21" s="652"/>
    </row>
    <row r="22" spans="2:16" s="631" customFormat="1" x14ac:dyDescent="0.25">
      <c r="B22" s="652"/>
      <c r="C22" s="652"/>
      <c r="D22" s="652"/>
      <c r="E22" s="652"/>
      <c r="F22" s="652"/>
      <c r="G22" s="652"/>
      <c r="H22" s="652"/>
      <c r="I22" s="652"/>
      <c r="J22" s="652"/>
      <c r="K22" s="652"/>
      <c r="L22" s="652"/>
      <c r="M22" s="652"/>
      <c r="N22" s="652"/>
      <c r="O22" s="652"/>
      <c r="P22" s="652"/>
    </row>
    <row r="23" spans="2:16" s="631" customFormat="1" x14ac:dyDescent="0.25">
      <c r="B23" s="652"/>
      <c r="C23" s="652"/>
      <c r="D23" s="652"/>
      <c r="E23" s="652"/>
      <c r="F23" s="652"/>
      <c r="G23" s="652"/>
      <c r="H23" s="652"/>
      <c r="I23" s="652"/>
      <c r="J23" s="652"/>
      <c r="K23" s="652"/>
      <c r="L23" s="652"/>
      <c r="M23" s="652"/>
      <c r="N23" s="652"/>
      <c r="O23" s="652"/>
      <c r="P23" s="652"/>
    </row>
    <row r="24" spans="2:16" s="631" customFormat="1" x14ac:dyDescent="0.25">
      <c r="B24" s="652"/>
      <c r="C24" s="652"/>
      <c r="D24" s="652"/>
      <c r="E24" s="652"/>
      <c r="F24" s="652"/>
      <c r="G24" s="652"/>
      <c r="H24" s="652"/>
      <c r="I24" s="652"/>
      <c r="J24" s="652"/>
      <c r="K24" s="652"/>
      <c r="L24" s="652"/>
      <c r="M24" s="652"/>
      <c r="N24" s="652"/>
      <c r="O24" s="652"/>
      <c r="P24" s="652"/>
    </row>
    <row r="25" spans="2:16" s="631" customFormat="1" x14ac:dyDescent="0.25">
      <c r="B25" s="652"/>
      <c r="C25" s="652"/>
      <c r="D25" s="652"/>
      <c r="E25" s="652"/>
      <c r="F25" s="652"/>
      <c r="G25" s="652"/>
      <c r="H25" s="652"/>
      <c r="I25" s="652"/>
      <c r="J25" s="652"/>
      <c r="K25" s="652"/>
      <c r="L25" s="652"/>
      <c r="M25" s="652"/>
      <c r="N25" s="652"/>
      <c r="O25" s="652"/>
      <c r="P25" s="652"/>
    </row>
    <row r="26" spans="2:16" s="631" customFormat="1" x14ac:dyDescent="0.25">
      <c r="B26" s="652"/>
      <c r="C26" s="652"/>
      <c r="D26" s="652"/>
      <c r="E26" s="652"/>
      <c r="F26" s="652"/>
      <c r="G26" s="652"/>
      <c r="H26" s="652"/>
      <c r="I26" s="652"/>
      <c r="J26" s="652"/>
      <c r="K26" s="652"/>
      <c r="L26" s="652"/>
      <c r="M26" s="652"/>
      <c r="N26" s="652"/>
      <c r="O26" s="652"/>
      <c r="P26" s="652"/>
    </row>
    <row r="27" spans="2:16" s="631" customFormat="1" x14ac:dyDescent="0.25">
      <c r="B27" s="652"/>
      <c r="C27" s="652"/>
      <c r="D27" s="652"/>
      <c r="E27" s="652"/>
      <c r="F27" s="652"/>
      <c r="G27" s="652"/>
      <c r="H27" s="652"/>
      <c r="I27" s="652"/>
      <c r="J27" s="652"/>
      <c r="K27" s="652"/>
      <c r="L27" s="652"/>
      <c r="M27" s="652"/>
      <c r="N27" s="652"/>
      <c r="O27" s="652"/>
      <c r="P27" s="652"/>
    </row>
    <row r="28" spans="2:16" s="631" customFormat="1" x14ac:dyDescent="0.25">
      <c r="B28" s="652"/>
      <c r="C28" s="652"/>
      <c r="D28" s="652"/>
      <c r="E28" s="652"/>
      <c r="F28" s="652"/>
      <c r="G28" s="652"/>
      <c r="H28" s="652"/>
      <c r="I28" s="652"/>
      <c r="J28" s="652"/>
      <c r="K28" s="652"/>
      <c r="L28" s="652"/>
      <c r="M28" s="652"/>
      <c r="N28" s="652"/>
      <c r="O28" s="652"/>
      <c r="P28" s="652"/>
    </row>
    <row r="29" spans="2:16" s="631" customFormat="1" x14ac:dyDescent="0.25">
      <c r="B29" s="652"/>
      <c r="C29" s="652"/>
      <c r="D29" s="652"/>
      <c r="E29" s="652"/>
      <c r="F29" s="652"/>
      <c r="G29" s="652"/>
      <c r="H29" s="652"/>
      <c r="I29" s="652"/>
      <c r="J29" s="652"/>
      <c r="K29" s="652"/>
      <c r="L29" s="652"/>
      <c r="M29" s="652"/>
      <c r="N29" s="652"/>
      <c r="O29" s="652"/>
      <c r="P29" s="652"/>
    </row>
    <row r="30" spans="2:16" s="631" customFormat="1" x14ac:dyDescent="0.25">
      <c r="B30" s="652"/>
      <c r="C30" s="652"/>
      <c r="D30" s="652"/>
      <c r="E30" s="652"/>
      <c r="F30" s="652"/>
      <c r="G30" s="652"/>
      <c r="H30" s="652"/>
      <c r="I30" s="652"/>
      <c r="J30" s="652"/>
      <c r="K30" s="652"/>
      <c r="L30" s="652"/>
      <c r="M30" s="652"/>
      <c r="N30" s="652"/>
      <c r="O30" s="652"/>
      <c r="P30" s="652"/>
    </row>
    <row r="31" spans="2:16" s="631" customFormat="1" ht="5.25" customHeight="1" x14ac:dyDescent="0.25">
      <c r="B31" s="652"/>
      <c r="C31" s="652"/>
      <c r="D31" s="652"/>
      <c r="E31" s="652"/>
      <c r="F31" s="652"/>
      <c r="G31" s="652"/>
      <c r="H31" s="652"/>
      <c r="I31" s="652"/>
      <c r="J31" s="652"/>
      <c r="K31" s="652"/>
      <c r="L31" s="652"/>
      <c r="M31" s="652"/>
      <c r="N31" s="652"/>
      <c r="O31" s="652"/>
      <c r="P31" s="652"/>
    </row>
    <row r="32" spans="2:16" s="631" customFormat="1" ht="5.25" customHeight="1" x14ac:dyDescent="0.25">
      <c r="B32" s="652"/>
      <c r="C32" s="652"/>
      <c r="D32" s="652"/>
      <c r="E32" s="652"/>
      <c r="F32" s="652"/>
      <c r="G32" s="652"/>
      <c r="H32" s="652"/>
      <c r="I32" s="652"/>
      <c r="J32" s="652"/>
      <c r="K32" s="652"/>
      <c r="L32" s="652"/>
      <c r="M32" s="652"/>
      <c r="N32" s="652"/>
      <c r="O32" s="652"/>
      <c r="P32" s="652"/>
    </row>
    <row r="33" spans="2:16" s="631" customFormat="1" ht="16.5" customHeigh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row r="36" spans="2:16" s="650" customFormat="1" x14ac:dyDescent="0.25">
      <c r="B36" s="1488" t="s">
        <v>14</v>
      </c>
      <c r="C36" s="1488"/>
      <c r="D36" s="1488"/>
      <c r="E36" s="1488"/>
      <c r="F36" s="1488"/>
      <c r="G36" s="1488"/>
      <c r="H36" s="1488"/>
      <c r="I36" s="1488"/>
      <c r="J36" s="1488"/>
      <c r="K36" s="1488"/>
    </row>
    <row r="37" spans="2:16" s="657" customFormat="1" ht="12.75" customHeight="1" x14ac:dyDescent="0.25">
      <c r="B37" s="1484"/>
      <c r="C37" s="1485"/>
      <c r="D37" s="1485"/>
      <c r="E37" s="1485"/>
      <c r="F37" s="1485"/>
      <c r="G37" s="1485"/>
      <c r="H37" s="1485"/>
      <c r="I37" s="1485"/>
      <c r="J37" s="1485"/>
      <c r="K37" s="1485"/>
      <c r="L37" s="1485"/>
      <c r="M37" s="1485"/>
      <c r="N37" s="1485"/>
      <c r="O37" s="1485"/>
      <c r="P37" s="656"/>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topLeftCell="A6" zoomScaleNormal="100" workbookViewId="0">
      <selection activeCell="B29" sqref="B29:U29"/>
    </sheetView>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366"/>
      <c r="C2" s="1366"/>
      <c r="D2" s="1366"/>
      <c r="E2" s="1366"/>
      <c r="F2" s="1366"/>
      <c r="G2" s="1366"/>
      <c r="H2" s="1366"/>
      <c r="I2" s="1366"/>
      <c r="J2" s="1366"/>
      <c r="K2" s="1366"/>
      <c r="L2" s="1366"/>
      <c r="M2" s="1366"/>
      <c r="N2" s="1366"/>
      <c r="O2" s="1366"/>
      <c r="P2" s="1366"/>
      <c r="Q2" s="1366"/>
      <c r="R2" s="1366"/>
      <c r="S2" s="210"/>
      <c r="T2" s="210"/>
    </row>
    <row r="3" spans="1:20" x14ac:dyDescent="0.25">
      <c r="C3" s="1367" t="s">
        <v>290</v>
      </c>
      <c r="D3" s="1367"/>
      <c r="E3" s="1367"/>
    </row>
    <row r="5" spans="1:20" ht="23.25" customHeight="1" x14ac:dyDescent="0.25">
      <c r="B5" s="1368" t="s">
        <v>291</v>
      </c>
      <c r="C5" s="1369"/>
      <c r="D5" s="1369"/>
      <c r="E5" s="1369"/>
      <c r="F5" s="1369"/>
      <c r="G5" s="1369"/>
      <c r="H5" s="1369"/>
      <c r="I5" s="1369"/>
      <c r="J5" s="1369"/>
      <c r="K5" s="1369"/>
      <c r="L5" s="1369"/>
      <c r="M5" s="1369"/>
      <c r="N5" s="1369"/>
      <c r="O5" s="1369"/>
      <c r="P5" s="1369"/>
      <c r="Q5" s="1370">
        <v>45596</v>
      </c>
      <c r="R5" s="1371"/>
      <c r="S5" s="1371"/>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365" t="s">
        <v>292</v>
      </c>
      <c r="C7" s="1365"/>
      <c r="D7" s="1365"/>
      <c r="E7" s="1365"/>
      <c r="F7" s="1365"/>
      <c r="G7" s="1365"/>
      <c r="H7" s="1365"/>
      <c r="I7" s="1365"/>
      <c r="J7" s="1365"/>
      <c r="K7" s="1365"/>
      <c r="L7" s="1365"/>
      <c r="M7" s="1365"/>
      <c r="N7" s="1365"/>
      <c r="O7" s="1365"/>
      <c r="P7" s="1365"/>
      <c r="Q7" s="1365"/>
      <c r="R7" s="1365"/>
      <c r="S7" s="1365"/>
    </row>
    <row r="8" spans="1:20" ht="18.75" customHeight="1" x14ac:dyDescent="0.25">
      <c r="B8" s="1364" t="s">
        <v>293</v>
      </c>
      <c r="C8" s="1364"/>
      <c r="D8" s="1364"/>
      <c r="E8" s="1364"/>
      <c r="F8" s="1364"/>
      <c r="G8" s="1364"/>
      <c r="H8" s="1364"/>
      <c r="I8" s="1364"/>
      <c r="J8" s="1364"/>
      <c r="K8" s="1364"/>
      <c r="L8" s="1364"/>
      <c r="M8" s="1364"/>
      <c r="N8" s="1364"/>
      <c r="O8" s="1364"/>
      <c r="P8" s="1364"/>
      <c r="Q8" s="1364"/>
      <c r="R8" s="1364"/>
      <c r="S8" s="1364"/>
    </row>
    <row r="9" spans="1:20" ht="18.75" customHeight="1" x14ac:dyDescent="0.25">
      <c r="B9" s="1364" t="s">
        <v>294</v>
      </c>
      <c r="C9" s="1364"/>
      <c r="D9" s="1364"/>
      <c r="E9" s="1364"/>
      <c r="F9" s="1364"/>
      <c r="G9" s="1364"/>
      <c r="H9" s="1364"/>
      <c r="I9" s="1364"/>
      <c r="J9" s="1364"/>
      <c r="K9" s="1364"/>
      <c r="L9" s="1364"/>
      <c r="M9" s="1364"/>
      <c r="N9" s="1364"/>
      <c r="O9" s="1364"/>
      <c r="P9" s="1364"/>
      <c r="Q9" s="1364"/>
      <c r="R9" s="1364"/>
      <c r="S9" s="1364"/>
    </row>
    <row r="10" spans="1:20" ht="18.75" customHeight="1" x14ac:dyDescent="0.25">
      <c r="B10" s="1364" t="s">
        <v>295</v>
      </c>
      <c r="C10" s="1364"/>
      <c r="D10" s="1364"/>
      <c r="E10" s="1364"/>
      <c r="F10" s="1364"/>
      <c r="G10" s="1364"/>
      <c r="H10" s="1364"/>
      <c r="I10" s="1364"/>
      <c r="J10" s="1364"/>
      <c r="K10" s="1364"/>
      <c r="L10" s="1364"/>
      <c r="M10" s="1364"/>
      <c r="N10" s="1364"/>
      <c r="O10" s="1364"/>
      <c r="P10" s="1364"/>
      <c r="Q10" s="1364"/>
      <c r="R10" s="1364"/>
      <c r="S10" s="1364"/>
    </row>
    <row r="11" spans="1:20" ht="18.75" customHeight="1" x14ac:dyDescent="0.25">
      <c r="B11" s="1364" t="s">
        <v>296</v>
      </c>
      <c r="C11" s="1364"/>
      <c r="D11" s="1364"/>
      <c r="E11" s="1364"/>
      <c r="F11" s="1364"/>
      <c r="G11" s="1364"/>
      <c r="H11" s="1364"/>
      <c r="I11" s="1364"/>
      <c r="J11" s="1364"/>
      <c r="K11" s="1364"/>
      <c r="L11" s="1364"/>
      <c r="M11" s="1364"/>
      <c r="N11" s="1364"/>
      <c r="O11" s="1364"/>
      <c r="P11" s="1364"/>
      <c r="Q11" s="1364"/>
      <c r="R11" s="1364"/>
      <c r="S11" s="1364"/>
    </row>
    <row r="12" spans="1:20" ht="18.75" customHeight="1" x14ac:dyDescent="0.25">
      <c r="B12" s="1364" t="s">
        <v>297</v>
      </c>
      <c r="C12" s="1364"/>
      <c r="D12" s="1364"/>
      <c r="E12" s="1364"/>
      <c r="F12" s="1364"/>
      <c r="G12" s="1364"/>
      <c r="H12" s="1364"/>
      <c r="I12" s="1364"/>
      <c r="J12" s="1364"/>
      <c r="K12" s="1364"/>
      <c r="L12" s="1364"/>
      <c r="M12" s="1364"/>
      <c r="N12" s="1364"/>
      <c r="O12" s="1364"/>
      <c r="P12" s="1364"/>
      <c r="Q12" s="1364"/>
      <c r="R12" s="1364"/>
      <c r="S12" s="1364"/>
    </row>
    <row r="13" spans="1:20" ht="18.75" customHeight="1" x14ac:dyDescent="0.25">
      <c r="B13" s="1364" t="s">
        <v>298</v>
      </c>
      <c r="C13" s="1364"/>
      <c r="D13" s="1364"/>
      <c r="E13" s="1364"/>
      <c r="F13" s="1364"/>
      <c r="G13" s="1364"/>
      <c r="H13" s="1364"/>
      <c r="I13" s="1364"/>
      <c r="J13" s="1364"/>
      <c r="K13" s="1364"/>
      <c r="L13" s="1364"/>
      <c r="M13" s="1364"/>
      <c r="N13" s="1364"/>
      <c r="O13" s="1364"/>
      <c r="P13" s="1364"/>
      <c r="Q13" s="1364"/>
      <c r="R13" s="1364"/>
      <c r="S13" s="1364"/>
    </row>
    <row r="14" spans="1:20" ht="18.75" customHeight="1" x14ac:dyDescent="0.25">
      <c r="B14" s="1364" t="s">
        <v>299</v>
      </c>
      <c r="C14" s="1364"/>
      <c r="D14" s="1364"/>
      <c r="E14" s="1364"/>
      <c r="F14" s="1364"/>
      <c r="G14" s="1364"/>
      <c r="H14" s="1364"/>
      <c r="I14" s="1364"/>
      <c r="J14" s="1364"/>
      <c r="K14" s="1364"/>
      <c r="L14" s="1364"/>
      <c r="M14" s="1364"/>
      <c r="N14" s="1364"/>
      <c r="O14" s="1364"/>
      <c r="P14" s="1364"/>
      <c r="Q14" s="1364"/>
      <c r="R14" s="1364"/>
      <c r="S14" s="1364"/>
    </row>
    <row r="15" spans="1:20" ht="18.75" customHeight="1" x14ac:dyDescent="0.25">
      <c r="B15" s="214"/>
      <c r="C15" s="214"/>
      <c r="D15" s="214"/>
      <c r="E15" s="214"/>
      <c r="F15" s="214"/>
      <c r="G15" s="214"/>
      <c r="H15" s="214"/>
      <c r="I15" s="214"/>
      <c r="J15" s="214"/>
      <c r="K15" s="214"/>
      <c r="L15" s="214"/>
      <c r="M15" s="214"/>
      <c r="N15" s="214"/>
      <c r="O15" s="214"/>
      <c r="P15" s="214"/>
      <c r="Q15" s="214"/>
      <c r="R15" s="214"/>
      <c r="S15" s="214"/>
    </row>
    <row r="16" spans="1:20" ht="18.75" customHeight="1" x14ac:dyDescent="0.25">
      <c r="B16" s="1365" t="s">
        <v>300</v>
      </c>
      <c r="C16" s="1365"/>
      <c r="D16" s="1365"/>
      <c r="E16" s="1365"/>
      <c r="F16" s="1365"/>
      <c r="G16" s="1365"/>
      <c r="H16" s="1365"/>
      <c r="I16" s="1365"/>
      <c r="J16" s="1365"/>
      <c r="K16" s="1365"/>
      <c r="L16" s="1365"/>
      <c r="M16" s="1365"/>
      <c r="N16" s="1365"/>
      <c r="O16" s="1365"/>
      <c r="P16" s="1365"/>
      <c r="Q16" s="1365"/>
      <c r="R16" s="1365"/>
      <c r="S16" s="1365"/>
    </row>
    <row r="17" spans="2:21" ht="18.75" customHeight="1" x14ac:dyDescent="0.25">
      <c r="B17" s="1364" t="s">
        <v>301</v>
      </c>
      <c r="C17" s="1364"/>
      <c r="D17" s="1364"/>
      <c r="E17" s="1364"/>
      <c r="F17" s="1364"/>
      <c r="G17" s="1364"/>
      <c r="H17" s="1364"/>
      <c r="I17" s="1364"/>
      <c r="J17" s="1364"/>
      <c r="K17" s="1364"/>
      <c r="L17" s="1364"/>
      <c r="M17" s="1364"/>
      <c r="N17" s="1364"/>
      <c r="O17" s="1364"/>
      <c r="P17" s="1364"/>
      <c r="Q17" s="1364"/>
      <c r="R17" s="1364"/>
      <c r="S17" s="1364"/>
      <c r="T17" s="214"/>
    </row>
    <row r="18" spans="2:21" ht="18.75" customHeight="1" x14ac:dyDescent="0.25">
      <c r="B18" s="1364" t="s">
        <v>302</v>
      </c>
      <c r="C18" s="1364"/>
      <c r="D18" s="1364"/>
      <c r="E18" s="1364"/>
      <c r="F18" s="1364"/>
      <c r="G18" s="1364"/>
      <c r="H18" s="1364"/>
      <c r="I18" s="1364"/>
      <c r="J18" s="1364"/>
      <c r="K18" s="1364"/>
      <c r="L18" s="1364"/>
      <c r="M18" s="1364"/>
      <c r="N18" s="1364"/>
      <c r="O18" s="1364"/>
      <c r="P18" s="1364"/>
      <c r="Q18" s="1364"/>
      <c r="R18" s="1364"/>
      <c r="S18" s="1364"/>
      <c r="T18" s="214"/>
    </row>
    <row r="19" spans="2:21" ht="18.75" customHeight="1" x14ac:dyDescent="0.25">
      <c r="B19" s="1364" t="s">
        <v>303</v>
      </c>
      <c r="C19" s="1364"/>
      <c r="D19" s="1364"/>
      <c r="E19" s="1364"/>
      <c r="F19" s="1364"/>
      <c r="G19" s="1364"/>
      <c r="H19" s="1364"/>
      <c r="I19" s="1364"/>
      <c r="J19" s="1364"/>
      <c r="K19" s="1364"/>
      <c r="L19" s="1364"/>
      <c r="M19" s="1364"/>
      <c r="N19" s="1364"/>
      <c r="O19" s="1364"/>
      <c r="P19" s="1364"/>
      <c r="Q19" s="1364"/>
      <c r="R19" s="1364"/>
      <c r="S19" s="1364"/>
      <c r="T19" s="214"/>
    </row>
    <row r="20" spans="2:21" ht="18.75" customHeight="1" x14ac:dyDescent="0.25">
      <c r="B20" s="1364" t="s">
        <v>304</v>
      </c>
      <c r="C20" s="1364"/>
      <c r="D20" s="1364"/>
      <c r="E20" s="1364"/>
      <c r="F20" s="1364"/>
      <c r="G20" s="1364"/>
      <c r="H20" s="1364"/>
      <c r="I20" s="1364"/>
      <c r="J20" s="1364"/>
      <c r="K20" s="1364"/>
      <c r="L20" s="1364"/>
      <c r="M20" s="1364"/>
      <c r="N20" s="1364"/>
      <c r="O20" s="1364"/>
      <c r="P20" s="1364"/>
      <c r="Q20" s="1364"/>
      <c r="R20" s="1364"/>
      <c r="S20" s="1364"/>
      <c r="T20" s="214"/>
    </row>
    <row r="21" spans="2:21" ht="18.75" customHeight="1" x14ac:dyDescent="0.25">
      <c r="B21" s="1364" t="s">
        <v>305</v>
      </c>
      <c r="C21" s="1364"/>
      <c r="D21" s="1364"/>
      <c r="E21" s="1364"/>
      <c r="F21" s="1364"/>
      <c r="G21" s="1364"/>
      <c r="H21" s="1364"/>
      <c r="I21" s="1364"/>
      <c r="J21" s="1364"/>
      <c r="K21" s="1364"/>
      <c r="L21" s="1364"/>
      <c r="M21" s="1364"/>
      <c r="N21" s="1364"/>
      <c r="O21" s="1364"/>
      <c r="P21" s="1364"/>
      <c r="Q21" s="1364"/>
      <c r="R21" s="1364"/>
      <c r="S21" s="1364"/>
      <c r="T21" s="1364"/>
    </row>
    <row r="22" spans="2:21" ht="18.75" customHeight="1" x14ac:dyDescent="0.25">
      <c r="B22" s="1364" t="s">
        <v>306</v>
      </c>
      <c r="C22" s="1364"/>
      <c r="D22" s="1364"/>
      <c r="E22" s="1364"/>
      <c r="F22" s="1364"/>
      <c r="G22" s="1364"/>
      <c r="H22" s="1364"/>
      <c r="I22" s="1364"/>
      <c r="J22" s="1364"/>
      <c r="K22" s="1364"/>
      <c r="L22" s="1364"/>
      <c r="M22" s="1364"/>
      <c r="N22" s="1364"/>
      <c r="O22" s="1364"/>
      <c r="P22" s="1364"/>
      <c r="Q22" s="1364"/>
      <c r="R22" s="1364"/>
      <c r="S22" s="1364"/>
      <c r="T22" s="214"/>
    </row>
    <row r="23" spans="2:21" ht="18.75" customHeight="1" x14ac:dyDescent="0.25">
      <c r="B23" s="1364" t="s">
        <v>307</v>
      </c>
      <c r="C23" s="1364"/>
      <c r="D23" s="1364"/>
      <c r="E23" s="1364"/>
      <c r="F23" s="1364"/>
      <c r="G23" s="1364"/>
      <c r="H23" s="1364"/>
      <c r="I23" s="1364"/>
      <c r="J23" s="1364"/>
      <c r="K23" s="1364"/>
      <c r="L23" s="1364"/>
      <c r="M23" s="1364"/>
      <c r="N23" s="1364"/>
      <c r="O23" s="1364"/>
      <c r="P23" s="1364"/>
      <c r="Q23" s="1364"/>
      <c r="R23" s="1364"/>
      <c r="S23" s="1364"/>
      <c r="T23" s="214"/>
    </row>
    <row r="24" spans="2:21" ht="18.75" customHeight="1" x14ac:dyDescent="0.25">
      <c r="B24" s="214"/>
      <c r="C24" s="214"/>
      <c r="D24" s="214"/>
      <c r="E24" s="214"/>
      <c r="F24" s="214"/>
      <c r="G24" s="214"/>
      <c r="H24" s="214"/>
      <c r="I24" s="214"/>
      <c r="J24" s="214"/>
      <c r="K24" s="214"/>
      <c r="L24" s="214"/>
      <c r="M24" s="214"/>
      <c r="N24" s="214"/>
      <c r="O24" s="214"/>
      <c r="P24" s="214"/>
      <c r="Q24" s="214"/>
      <c r="R24" s="214"/>
      <c r="S24" s="214"/>
    </row>
    <row r="25" spans="2:21" ht="18.75" customHeight="1" x14ac:dyDescent="0.25">
      <c r="B25" s="1365" t="s">
        <v>308</v>
      </c>
      <c r="C25" s="1365"/>
      <c r="D25" s="1365"/>
      <c r="E25" s="1365"/>
      <c r="F25" s="1365"/>
      <c r="G25" s="1365"/>
      <c r="H25" s="1365"/>
      <c r="I25" s="1365"/>
      <c r="J25" s="1365"/>
      <c r="K25" s="1365"/>
      <c r="L25" s="1365"/>
      <c r="M25" s="1365"/>
      <c r="N25" s="1365"/>
      <c r="O25" s="1365"/>
      <c r="P25" s="1365"/>
      <c r="Q25" s="1365"/>
      <c r="R25" s="1365"/>
      <c r="S25" s="1365"/>
    </row>
    <row r="26" spans="2:21" ht="18.75" customHeight="1" x14ac:dyDescent="0.25">
      <c r="B26" s="1364" t="s">
        <v>309</v>
      </c>
      <c r="C26" s="1364"/>
      <c r="D26" s="1364"/>
      <c r="E26" s="1364"/>
      <c r="F26" s="1364"/>
      <c r="G26" s="1364"/>
      <c r="H26" s="1364"/>
      <c r="I26" s="1364"/>
      <c r="J26" s="1364"/>
      <c r="K26" s="1364"/>
      <c r="L26" s="1364"/>
      <c r="M26" s="1364"/>
      <c r="N26" s="1364"/>
      <c r="O26" s="1364"/>
      <c r="P26" s="1364"/>
      <c r="Q26" s="1364"/>
      <c r="R26" s="1364"/>
      <c r="S26" s="1364"/>
      <c r="T26" s="1364"/>
      <c r="U26" s="1364"/>
    </row>
    <row r="27" spans="2:21" ht="18.75" customHeight="1" x14ac:dyDescent="0.25">
      <c r="B27" s="1364" t="s">
        <v>310</v>
      </c>
      <c r="C27" s="1364"/>
      <c r="D27" s="1364"/>
      <c r="E27" s="1364"/>
      <c r="F27" s="1364"/>
      <c r="G27" s="1364"/>
      <c r="H27" s="1364"/>
      <c r="I27" s="1364"/>
      <c r="J27" s="1364"/>
      <c r="K27" s="1364"/>
      <c r="L27" s="1364"/>
      <c r="M27" s="1364"/>
      <c r="N27" s="1364"/>
      <c r="O27" s="1364"/>
      <c r="P27" s="1364"/>
      <c r="Q27" s="1364"/>
      <c r="R27" s="1364"/>
      <c r="S27" s="1364"/>
      <c r="T27" s="1364"/>
      <c r="U27" s="1364"/>
    </row>
    <row r="28" spans="2:21" ht="18.75" customHeight="1" x14ac:dyDescent="0.25">
      <c r="B28" s="1364" t="s">
        <v>311</v>
      </c>
      <c r="C28" s="1364"/>
      <c r="D28" s="1364"/>
      <c r="E28" s="1364"/>
      <c r="F28" s="1364"/>
      <c r="G28" s="1364"/>
      <c r="H28" s="1364"/>
      <c r="I28" s="1364"/>
      <c r="J28" s="1364"/>
      <c r="K28" s="1364"/>
      <c r="L28" s="1364"/>
      <c r="M28" s="1364"/>
      <c r="N28" s="1364"/>
      <c r="O28" s="1364"/>
      <c r="P28" s="1364"/>
      <c r="Q28" s="1364"/>
      <c r="R28" s="1364"/>
      <c r="S28" s="1364"/>
      <c r="T28" s="1364"/>
      <c r="U28" s="1364"/>
    </row>
    <row r="29" spans="2:21" ht="18.75" customHeight="1" x14ac:dyDescent="0.25">
      <c r="B29" s="1364" t="s">
        <v>312</v>
      </c>
      <c r="C29" s="1364"/>
      <c r="D29" s="1364"/>
      <c r="E29" s="1364"/>
      <c r="F29" s="1364"/>
      <c r="G29" s="1364"/>
      <c r="H29" s="1364"/>
      <c r="I29" s="1364"/>
      <c r="J29" s="1364"/>
      <c r="K29" s="1364"/>
      <c r="L29" s="1364"/>
      <c r="M29" s="1364"/>
      <c r="N29" s="1364"/>
      <c r="O29" s="1364"/>
      <c r="P29" s="1364"/>
      <c r="Q29" s="1364"/>
      <c r="R29" s="1364"/>
      <c r="S29" s="1364"/>
      <c r="T29" s="1364"/>
      <c r="U29" s="1364"/>
    </row>
    <row r="30" spans="2:21" ht="15" customHeight="1" x14ac:dyDescent="0.25">
      <c r="B30" s="1364" t="s">
        <v>313</v>
      </c>
      <c r="C30" s="1364"/>
      <c r="D30" s="1364"/>
      <c r="E30" s="1364"/>
      <c r="F30" s="1364"/>
      <c r="G30" s="1364"/>
      <c r="H30" s="1364"/>
      <c r="I30" s="1364"/>
      <c r="J30" s="1364"/>
      <c r="K30" s="1364"/>
      <c r="L30" s="1364"/>
      <c r="M30" s="1364"/>
      <c r="N30" s="1364"/>
      <c r="O30" s="1364"/>
      <c r="P30" s="1364"/>
      <c r="Q30" s="1364"/>
      <c r="R30" s="1364"/>
      <c r="S30" s="1364"/>
      <c r="T30" s="1364"/>
      <c r="U30" s="1364"/>
    </row>
    <row r="31" spans="2:21" ht="18.75" customHeight="1" x14ac:dyDescent="0.25">
      <c r="B31" s="1364" t="s">
        <v>314</v>
      </c>
      <c r="C31" s="1364"/>
      <c r="D31" s="1364"/>
      <c r="E31" s="1364"/>
      <c r="F31" s="1364"/>
      <c r="G31" s="1364"/>
      <c r="H31" s="1364"/>
      <c r="I31" s="1364"/>
      <c r="J31" s="1364"/>
      <c r="K31" s="1364"/>
      <c r="L31" s="1364"/>
      <c r="M31" s="1364"/>
      <c r="N31" s="1364"/>
      <c r="O31" s="1364"/>
      <c r="P31" s="1364"/>
      <c r="Q31" s="1364"/>
      <c r="R31" s="1364"/>
      <c r="S31" s="1364"/>
      <c r="T31" s="1364"/>
      <c r="U31" s="1364"/>
    </row>
    <row r="32" spans="2:21" ht="18.75" customHeight="1" x14ac:dyDescent="0.25">
      <c r="B32" s="214"/>
      <c r="C32" s="214"/>
      <c r="D32" s="214"/>
      <c r="E32" s="214"/>
      <c r="F32" s="214"/>
      <c r="G32" s="214"/>
      <c r="H32" s="214"/>
      <c r="I32" s="214"/>
      <c r="J32" s="214"/>
      <c r="K32" s="214"/>
      <c r="L32" s="214"/>
      <c r="M32" s="214"/>
      <c r="N32" s="214"/>
      <c r="O32" s="214"/>
      <c r="P32" s="214"/>
      <c r="Q32" s="214"/>
      <c r="R32" s="214"/>
      <c r="S32" s="214"/>
    </row>
    <row r="33" spans="15:17" ht="16" customHeight="1" x14ac:dyDescent="0.25">
      <c r="O33" s="215"/>
      <c r="Q33" s="215"/>
    </row>
    <row r="34" spans="15:17" ht="16" customHeight="1" x14ac:dyDescent="0.25"/>
    <row r="35" spans="15:17" ht="16" customHeight="1" x14ac:dyDescent="0.25"/>
    <row r="36" spans="15:17" ht="16" customHeight="1" x14ac:dyDescent="0.25"/>
    <row r="37" spans="15:17" ht="16" customHeight="1" x14ac:dyDescent="0.25"/>
    <row r="38" spans="15:17" ht="16" customHeight="1" x14ac:dyDescent="0.25"/>
    <row r="39" spans="15:17" ht="16" customHeight="1" x14ac:dyDescent="0.25"/>
    <row r="40" spans="15:17" ht="18" customHeight="1" x14ac:dyDescent="0.25"/>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53125" defaultRowHeight="14.5" x14ac:dyDescent="0.35"/>
  <cols>
    <col min="1" max="1" width="1" style="666" customWidth="1"/>
    <col min="2" max="2" width="28.7265625" style="666" customWidth="1"/>
    <col min="3" max="3" width="0.54296875" style="666" customWidth="1"/>
    <col min="4" max="4" width="10.1796875" style="666" customWidth="1"/>
    <col min="5" max="5" width="8.81640625" style="666" customWidth="1"/>
    <col min="6" max="6" width="0.54296875" style="666" customWidth="1"/>
    <col min="7" max="7" width="1.26953125" style="666" hidden="1" customWidth="1"/>
    <col min="8" max="8" width="10.453125" style="666" customWidth="1"/>
    <col min="9" max="9" width="10.7265625" style="666" customWidth="1"/>
    <col min="10" max="10" width="0.54296875" style="666" customWidth="1"/>
    <col min="11" max="11" width="10.1796875" style="666" customWidth="1"/>
    <col min="12" max="12" width="11.54296875" style="666" customWidth="1"/>
    <col min="13" max="13" width="0.54296875" style="666" customWidth="1"/>
    <col min="14" max="14" width="8.81640625" style="666" customWidth="1"/>
    <col min="15" max="15" width="8.453125" style="666" customWidth="1"/>
    <col min="16" max="16" width="0.54296875" style="666" customWidth="1"/>
    <col min="17" max="17" width="9.7265625" style="666" customWidth="1"/>
    <col min="18" max="18" width="8.453125" style="666" customWidth="1"/>
    <col min="19" max="19" width="0.26953125" style="666" customWidth="1"/>
    <col min="20" max="20" width="12.453125" style="666" customWidth="1"/>
    <col min="21" max="21" width="8.453125" style="666" customWidth="1"/>
    <col min="22" max="22" width="0.54296875" style="666" customWidth="1"/>
    <col min="23" max="23" width="9.7265625" style="666" customWidth="1"/>
    <col min="24" max="24" width="8.453125" style="666" customWidth="1"/>
    <col min="25" max="25" width="11.453125" style="666"/>
    <col min="26" max="26" width="11.453125" style="700"/>
    <col min="27" max="16384" width="11.453125" style="666"/>
  </cols>
  <sheetData>
    <row r="1" spans="1:26" ht="9.75" customHeight="1" x14ac:dyDescent="0.35"/>
    <row r="2" spans="1:26" s="619" customFormat="1" ht="49.5" customHeight="1" x14ac:dyDescent="0.35">
      <c r="B2" s="1489"/>
      <c r="C2" s="1489"/>
      <c r="D2" s="1489"/>
      <c r="E2" s="1489"/>
      <c r="F2" s="1489"/>
      <c r="G2" s="667"/>
      <c r="H2" s="1498"/>
      <c r="I2" s="1498"/>
      <c r="J2" s="1498"/>
      <c r="K2" s="1498"/>
      <c r="L2" s="1498"/>
      <c r="M2" s="1498"/>
      <c r="N2" s="1498"/>
      <c r="O2" s="1498"/>
      <c r="P2" s="667"/>
      <c r="Q2" s="667"/>
      <c r="R2" s="667"/>
      <c r="T2" s="618"/>
      <c r="U2" s="667"/>
      <c r="V2" s="667"/>
      <c r="W2" s="667"/>
      <c r="X2" s="667"/>
      <c r="Z2" s="1219"/>
    </row>
    <row r="3" spans="1:26" s="619" customFormat="1" ht="3" customHeight="1" x14ac:dyDescent="0.35">
      <c r="B3" s="618"/>
      <c r="C3" s="618"/>
      <c r="D3" s="618"/>
      <c r="E3" s="618"/>
      <c r="F3" s="618"/>
      <c r="G3" s="667"/>
      <c r="H3" s="667"/>
      <c r="I3" s="667"/>
      <c r="J3" s="667"/>
      <c r="K3" s="618"/>
      <c r="L3" s="667"/>
      <c r="M3" s="667"/>
      <c r="N3" s="618"/>
      <c r="O3" s="667"/>
      <c r="P3" s="667"/>
      <c r="Q3" s="667"/>
      <c r="R3" s="667"/>
      <c r="T3" s="618"/>
      <c r="U3" s="667"/>
      <c r="V3" s="667"/>
      <c r="W3" s="667"/>
      <c r="X3" s="667"/>
      <c r="Z3" s="1219"/>
    </row>
    <row r="4" spans="1:26" s="623" customFormat="1" ht="15" customHeight="1" x14ac:dyDescent="0.25">
      <c r="B4" s="1491" t="s">
        <v>399</v>
      </c>
      <c r="C4" s="1491"/>
      <c r="D4" s="1491"/>
      <c r="E4" s="1491"/>
      <c r="F4" s="1491"/>
      <c r="G4" s="1491"/>
      <c r="H4" s="1491"/>
      <c r="I4" s="1491"/>
      <c r="J4" s="1491"/>
      <c r="K4" s="1491"/>
      <c r="L4" s="1491"/>
      <c r="M4" s="1491"/>
      <c r="N4" s="1491"/>
      <c r="O4" s="1491"/>
      <c r="P4" s="1491"/>
      <c r="Q4" s="1491"/>
      <c r="R4" s="1491"/>
      <c r="S4" s="1491"/>
      <c r="T4" s="1491"/>
      <c r="U4" s="1491"/>
      <c r="V4" s="1491"/>
      <c r="W4" s="1491"/>
      <c r="X4" s="1491"/>
      <c r="Z4" s="1219"/>
    </row>
    <row r="5" spans="1:26" s="623" customFormat="1" ht="1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1425"/>
      <c r="V5" s="1425"/>
      <c r="W5" s="1425"/>
      <c r="X5" s="1425"/>
      <c r="Z5" s="1219"/>
    </row>
    <row r="6" spans="1:26" s="623" customFormat="1" ht="4.5" customHeight="1" x14ac:dyDescent="0.25">
      <c r="G6" s="668"/>
      <c r="H6" s="668"/>
      <c r="I6" s="668"/>
      <c r="J6" s="668"/>
      <c r="K6" s="668"/>
      <c r="L6" s="668"/>
      <c r="M6" s="668"/>
      <c r="N6" s="668"/>
      <c r="O6" s="668"/>
      <c r="P6" s="668"/>
      <c r="Q6" s="668"/>
      <c r="R6" s="668"/>
      <c r="T6" s="668"/>
      <c r="U6" s="668"/>
      <c r="V6" s="668"/>
      <c r="W6" s="668"/>
      <c r="X6" s="668"/>
      <c r="Z6" s="1219"/>
    </row>
    <row r="7" spans="1:26" s="628" customFormat="1" ht="52.5" customHeight="1" x14ac:dyDescent="0.35">
      <c r="A7" s="661"/>
      <c r="B7" s="1499" t="s">
        <v>12</v>
      </c>
      <c r="C7" s="625"/>
      <c r="D7" s="1501" t="s">
        <v>29</v>
      </c>
      <c r="E7" s="1502"/>
      <c r="F7" s="669"/>
      <c r="G7" s="670"/>
      <c r="H7" s="1501" t="s">
        <v>244</v>
      </c>
      <c r="I7" s="1502"/>
      <c r="J7" s="627"/>
      <c r="K7" s="1501" t="s">
        <v>31</v>
      </c>
      <c r="L7" s="1502"/>
      <c r="M7" s="627"/>
      <c r="N7" s="1501" t="s">
        <v>49</v>
      </c>
      <c r="O7" s="1502"/>
      <c r="P7" s="627"/>
      <c r="Q7" s="1501" t="s">
        <v>50</v>
      </c>
      <c r="R7" s="1502"/>
      <c r="T7" s="1503" t="s">
        <v>51</v>
      </c>
      <c r="U7" s="1504"/>
      <c r="V7" s="627"/>
      <c r="W7" s="1501" t="s">
        <v>113</v>
      </c>
      <c r="X7" s="1502"/>
      <c r="Z7" s="1220"/>
    </row>
    <row r="8" spans="1:26" s="628" customFormat="1" ht="36" customHeight="1" x14ac:dyDescent="0.35">
      <c r="A8" s="661"/>
      <c r="B8" s="1500"/>
      <c r="D8" s="708" t="s">
        <v>9</v>
      </c>
      <c r="E8" s="710" t="s">
        <v>10</v>
      </c>
      <c r="F8" s="669"/>
      <c r="G8" s="670"/>
      <c r="H8" s="709" t="s">
        <v>9</v>
      </c>
      <c r="I8" s="711" t="s">
        <v>187</v>
      </c>
      <c r="J8" s="671"/>
      <c r="K8" s="708" t="s">
        <v>9</v>
      </c>
      <c r="L8" s="710" t="s">
        <v>479</v>
      </c>
      <c r="M8" s="671"/>
      <c r="N8" s="708" t="s">
        <v>9</v>
      </c>
      <c r="O8" s="710" t="s">
        <v>479</v>
      </c>
      <c r="P8" s="671"/>
      <c r="Q8" s="708" t="s">
        <v>9</v>
      </c>
      <c r="R8" s="710" t="s">
        <v>479</v>
      </c>
      <c r="T8" s="708" t="s">
        <v>9</v>
      </c>
      <c r="U8" s="710" t="s">
        <v>479</v>
      </c>
      <c r="V8" s="671"/>
      <c r="W8" s="708" t="s">
        <v>9</v>
      </c>
      <c r="X8" s="710" t="s">
        <v>479</v>
      </c>
      <c r="Z8" s="1220" t="s">
        <v>480</v>
      </c>
    </row>
    <row r="9" spans="1:26" s="631" customFormat="1" ht="4.5" customHeight="1" x14ac:dyDescent="0.3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5">
      <c r="A10" s="673"/>
      <c r="B10" s="674" t="s">
        <v>8</v>
      </c>
      <c r="D10" s="675">
        <v>412895</v>
      </c>
      <c r="E10" s="676">
        <v>19.237336819608995</v>
      </c>
      <c r="F10" s="677"/>
      <c r="G10" s="678"/>
      <c r="H10" s="675">
        <v>381205</v>
      </c>
      <c r="I10" s="676">
        <v>92.324925223119678</v>
      </c>
      <c r="J10" s="679"/>
      <c r="K10" s="675">
        <v>77126</v>
      </c>
      <c r="L10" s="676">
        <v>20.232158549861623</v>
      </c>
      <c r="M10" s="680">
        <v>53364</v>
      </c>
      <c r="N10" s="675">
        <v>137346</v>
      </c>
      <c r="O10" s="676">
        <v>36.029432982253645</v>
      </c>
      <c r="P10" s="678">
        <v>53364</v>
      </c>
      <c r="Q10" s="675">
        <v>94840</v>
      </c>
      <c r="R10" s="676">
        <f t="shared" ref="R10:R27" si="0">Q10*100/H10</f>
        <v>24.879002111724663</v>
      </c>
      <c r="S10" s="681"/>
      <c r="T10" s="675">
        <f t="shared" ref="T10:T27" si="1">K10+N10+Q10</f>
        <v>309312</v>
      </c>
      <c r="U10" s="676">
        <f>T10*100/H10</f>
        <v>81.140593643839935</v>
      </c>
      <c r="V10" s="678">
        <v>53364</v>
      </c>
      <c r="W10" s="675">
        <v>71893</v>
      </c>
      <c r="X10" s="676">
        <f>W10*100/H10</f>
        <v>18.859406356160072</v>
      </c>
      <c r="Z10" s="852"/>
    </row>
    <row r="11" spans="1:26" s="633" customFormat="1" ht="18" customHeight="1" x14ac:dyDescent="0.25">
      <c r="A11" s="673"/>
      <c r="B11" s="682" t="s">
        <v>7</v>
      </c>
      <c r="D11" s="683">
        <v>57535</v>
      </c>
      <c r="E11" s="684">
        <v>2.6806335119490514</v>
      </c>
      <c r="F11" s="677"/>
      <c r="G11" s="678"/>
      <c r="H11" s="683">
        <v>52268</v>
      </c>
      <c r="I11" s="684">
        <v>90.845572260363255</v>
      </c>
      <c r="J11" s="679"/>
      <c r="K11" s="683">
        <v>13021</v>
      </c>
      <c r="L11" s="684">
        <v>24.91199204101936</v>
      </c>
      <c r="M11" s="680">
        <v>5161</v>
      </c>
      <c r="N11" s="683">
        <v>15885</v>
      </c>
      <c r="O11" s="684">
        <v>30.391444095813881</v>
      </c>
      <c r="P11" s="678">
        <v>5161</v>
      </c>
      <c r="Q11" s="683">
        <v>15434</v>
      </c>
      <c r="R11" s="684">
        <f t="shared" si="0"/>
        <v>29.52858345450371</v>
      </c>
      <c r="S11" s="681"/>
      <c r="T11" s="683">
        <f t="shared" si="1"/>
        <v>44340</v>
      </c>
      <c r="U11" s="684">
        <f t="shared" ref="U11:U27" si="2">T11*100/H11</f>
        <v>84.832019591336959</v>
      </c>
      <c r="V11" s="678">
        <v>5161</v>
      </c>
      <c r="W11" s="683">
        <v>7928</v>
      </c>
      <c r="X11" s="684">
        <f t="shared" ref="X11:X27" si="3">W11*100/H11</f>
        <v>15.167980408663045</v>
      </c>
      <c r="Z11" s="852"/>
    </row>
    <row r="12" spans="1:26" s="633" customFormat="1" ht="18" customHeight="1" x14ac:dyDescent="0.25">
      <c r="A12" s="673"/>
      <c r="B12" s="682" t="s">
        <v>37</v>
      </c>
      <c r="D12" s="683">
        <v>50749</v>
      </c>
      <c r="E12" s="684">
        <v>2.3644645884748834</v>
      </c>
      <c r="F12" s="677"/>
      <c r="G12" s="678"/>
      <c r="H12" s="683">
        <v>41922</v>
      </c>
      <c r="I12" s="684">
        <v>82.60655382372066</v>
      </c>
      <c r="J12" s="679"/>
      <c r="K12" s="683">
        <v>7903</v>
      </c>
      <c r="L12" s="684">
        <v>18.851676923810889</v>
      </c>
      <c r="M12" s="680">
        <v>3593</v>
      </c>
      <c r="N12" s="683">
        <v>10949</v>
      </c>
      <c r="O12" s="684">
        <v>26.117551643528458</v>
      </c>
      <c r="P12" s="678">
        <v>3593</v>
      </c>
      <c r="Q12" s="683">
        <v>13937</v>
      </c>
      <c r="R12" s="684">
        <f t="shared" si="0"/>
        <v>33.245074185391921</v>
      </c>
      <c r="S12" s="681"/>
      <c r="T12" s="683">
        <f t="shared" si="1"/>
        <v>32789</v>
      </c>
      <c r="U12" s="684">
        <f t="shared" si="2"/>
        <v>78.214302752731257</v>
      </c>
      <c r="V12" s="678">
        <v>3593</v>
      </c>
      <c r="W12" s="683">
        <v>9133</v>
      </c>
      <c r="X12" s="684">
        <f t="shared" si="3"/>
        <v>21.785697247268736</v>
      </c>
      <c r="Z12" s="852"/>
    </row>
    <row r="13" spans="1:26" s="633" customFormat="1" ht="18" customHeight="1" x14ac:dyDescent="0.25">
      <c r="A13" s="673"/>
      <c r="B13" s="682" t="s">
        <v>38</v>
      </c>
      <c r="D13" s="683">
        <v>46046</v>
      </c>
      <c r="E13" s="684">
        <v>2.1453454539185892</v>
      </c>
      <c r="F13" s="677"/>
      <c r="G13" s="678"/>
      <c r="H13" s="683">
        <v>43774</v>
      </c>
      <c r="I13" s="684">
        <v>95.065803761455939</v>
      </c>
      <c r="J13" s="679"/>
      <c r="K13" s="683">
        <v>8588</v>
      </c>
      <c r="L13" s="684">
        <v>19.618951889249328</v>
      </c>
      <c r="M13" s="680">
        <v>2742</v>
      </c>
      <c r="N13" s="683">
        <v>11458</v>
      </c>
      <c r="O13" s="684">
        <v>26.175355233700369</v>
      </c>
      <c r="P13" s="678">
        <v>2742</v>
      </c>
      <c r="Q13" s="683">
        <v>15423</v>
      </c>
      <c r="R13" s="684">
        <f t="shared" si="0"/>
        <v>35.233243477863574</v>
      </c>
      <c r="S13" s="681"/>
      <c r="T13" s="683">
        <f t="shared" si="1"/>
        <v>35469</v>
      </c>
      <c r="U13" s="684">
        <f t="shared" si="2"/>
        <v>81.027550600813271</v>
      </c>
      <c r="V13" s="678">
        <v>2742</v>
      </c>
      <c r="W13" s="683">
        <v>8305</v>
      </c>
      <c r="X13" s="684">
        <f t="shared" si="3"/>
        <v>18.972449399186733</v>
      </c>
      <c r="Z13" s="852"/>
    </row>
    <row r="14" spans="1:26" s="633" customFormat="1" ht="18" customHeight="1" x14ac:dyDescent="0.25">
      <c r="A14" s="673"/>
      <c r="B14" s="682" t="s">
        <v>6</v>
      </c>
      <c r="D14" s="683">
        <v>74817</v>
      </c>
      <c r="E14" s="684">
        <v>3.4858252796296547</v>
      </c>
      <c r="F14" s="677"/>
      <c r="G14" s="678"/>
      <c r="H14" s="683">
        <v>57782</v>
      </c>
      <c r="I14" s="684">
        <v>77.231110576473256</v>
      </c>
      <c r="J14" s="679"/>
      <c r="K14" s="683">
        <v>16751</v>
      </c>
      <c r="L14" s="684">
        <v>28.989996884843031</v>
      </c>
      <c r="M14" s="680">
        <v>7296</v>
      </c>
      <c r="N14" s="683">
        <v>18049</v>
      </c>
      <c r="O14" s="684">
        <v>31.236371188259319</v>
      </c>
      <c r="P14" s="678">
        <v>7296</v>
      </c>
      <c r="Q14" s="683">
        <v>16347</v>
      </c>
      <c r="R14" s="684">
        <f t="shared" si="0"/>
        <v>28.290817209511612</v>
      </c>
      <c r="S14" s="681"/>
      <c r="T14" s="683">
        <f t="shared" si="1"/>
        <v>51147</v>
      </c>
      <c r="U14" s="684">
        <f t="shared" si="2"/>
        <v>88.517185282613966</v>
      </c>
      <c r="V14" s="678">
        <v>7296</v>
      </c>
      <c r="W14" s="683">
        <v>6635</v>
      </c>
      <c r="X14" s="684">
        <f t="shared" si="3"/>
        <v>11.482814717386038</v>
      </c>
      <c r="Z14" s="852"/>
    </row>
    <row r="15" spans="1:26" s="633" customFormat="1" ht="18" customHeight="1" x14ac:dyDescent="0.25">
      <c r="A15" s="673"/>
      <c r="B15" s="682" t="s">
        <v>5</v>
      </c>
      <c r="D15" s="683">
        <v>24593</v>
      </c>
      <c r="E15" s="684">
        <v>1.1458211516357526</v>
      </c>
      <c r="F15" s="677"/>
      <c r="G15" s="678"/>
      <c r="H15" s="683">
        <v>23650</v>
      </c>
      <c r="I15" s="684">
        <v>96.165575570284233</v>
      </c>
      <c r="J15" s="679"/>
      <c r="K15" s="683">
        <v>5459</v>
      </c>
      <c r="L15" s="684">
        <v>23.082452431289642</v>
      </c>
      <c r="M15" s="680">
        <v>3462</v>
      </c>
      <c r="N15" s="683">
        <v>8031</v>
      </c>
      <c r="O15" s="684">
        <v>33.957716701902747</v>
      </c>
      <c r="P15" s="678">
        <v>3462</v>
      </c>
      <c r="Q15" s="683">
        <v>5437</v>
      </c>
      <c r="R15" s="684">
        <f t="shared" si="0"/>
        <v>22.989429175475689</v>
      </c>
      <c r="S15" s="681"/>
      <c r="T15" s="683">
        <f t="shared" si="1"/>
        <v>18927</v>
      </c>
      <c r="U15" s="684">
        <f t="shared" si="2"/>
        <v>80.029598308668071</v>
      </c>
      <c r="V15" s="678">
        <v>3462</v>
      </c>
      <c r="W15" s="683">
        <v>4723</v>
      </c>
      <c r="X15" s="684">
        <f t="shared" si="3"/>
        <v>19.970401691331922</v>
      </c>
      <c r="Z15" s="852"/>
    </row>
    <row r="16" spans="1:26" s="633" customFormat="1" ht="18" customHeight="1" x14ac:dyDescent="0.25">
      <c r="A16" s="673"/>
      <c r="B16" s="682" t="s">
        <v>4</v>
      </c>
      <c r="D16" s="683">
        <v>160404</v>
      </c>
      <c r="E16" s="684">
        <v>7.4734394342691521</v>
      </c>
      <c r="F16" s="677"/>
      <c r="G16" s="678"/>
      <c r="H16" s="683">
        <v>155075</v>
      </c>
      <c r="I16" s="684">
        <v>96.677763646791846</v>
      </c>
      <c r="J16" s="679"/>
      <c r="K16" s="683">
        <v>35137</v>
      </c>
      <c r="L16" s="684">
        <v>22.658068676446881</v>
      </c>
      <c r="M16" s="680">
        <v>14325</v>
      </c>
      <c r="N16" s="683">
        <v>41344</v>
      </c>
      <c r="O16" s="684">
        <v>26.660648073512817</v>
      </c>
      <c r="P16" s="678">
        <v>14325</v>
      </c>
      <c r="Q16" s="683">
        <v>49134</v>
      </c>
      <c r="R16" s="684">
        <f t="shared" si="0"/>
        <v>31.684023859422862</v>
      </c>
      <c r="S16" s="681"/>
      <c r="T16" s="683">
        <f t="shared" si="1"/>
        <v>125615</v>
      </c>
      <c r="U16" s="684">
        <f t="shared" si="2"/>
        <v>81.002740609382556</v>
      </c>
      <c r="V16" s="678">
        <v>14325</v>
      </c>
      <c r="W16" s="683">
        <v>29460</v>
      </c>
      <c r="X16" s="684">
        <f t="shared" si="3"/>
        <v>18.997259390617444</v>
      </c>
      <c r="Z16" s="852"/>
    </row>
    <row r="17" spans="1:26" s="633" customFormat="1" ht="18" customHeight="1" x14ac:dyDescent="0.25">
      <c r="A17" s="673"/>
      <c r="B17" s="682" t="s">
        <v>40</v>
      </c>
      <c r="D17" s="683">
        <v>99393</v>
      </c>
      <c r="E17" s="684">
        <v>4.6308543782593565</v>
      </c>
      <c r="F17" s="677"/>
      <c r="G17" s="678"/>
      <c r="H17" s="683">
        <v>96594</v>
      </c>
      <c r="I17" s="684">
        <v>97.183906311309656</v>
      </c>
      <c r="J17" s="679"/>
      <c r="K17" s="683">
        <v>23508</v>
      </c>
      <c r="L17" s="684">
        <v>24.336915336356295</v>
      </c>
      <c r="M17" s="680">
        <v>9188</v>
      </c>
      <c r="N17" s="683">
        <v>26088</v>
      </c>
      <c r="O17" s="684">
        <v>27.007888688738429</v>
      </c>
      <c r="P17" s="678">
        <v>9188</v>
      </c>
      <c r="Q17" s="683">
        <v>29779</v>
      </c>
      <c r="R17" s="684">
        <f t="shared" si="0"/>
        <v>30.829037000227757</v>
      </c>
      <c r="S17" s="681"/>
      <c r="T17" s="683">
        <f t="shared" si="1"/>
        <v>79375</v>
      </c>
      <c r="U17" s="684">
        <f t="shared" si="2"/>
        <v>82.173841025322488</v>
      </c>
      <c r="V17" s="678">
        <v>9188</v>
      </c>
      <c r="W17" s="683">
        <v>17219</v>
      </c>
      <c r="X17" s="684">
        <f t="shared" si="3"/>
        <v>17.826158974677515</v>
      </c>
      <c r="Z17" s="852"/>
    </row>
    <row r="18" spans="1:26" s="633" customFormat="1" ht="18" customHeight="1" x14ac:dyDescent="0.25">
      <c r="A18" s="673"/>
      <c r="B18" s="682" t="s">
        <v>41</v>
      </c>
      <c r="D18" s="683">
        <v>378335</v>
      </c>
      <c r="E18" s="684">
        <v>17.627139649660979</v>
      </c>
      <c r="F18" s="677"/>
      <c r="G18" s="678"/>
      <c r="H18" s="683">
        <v>346284</v>
      </c>
      <c r="I18" s="684">
        <v>91.528407363844209</v>
      </c>
      <c r="J18" s="679"/>
      <c r="K18" s="683">
        <v>49352</v>
      </c>
      <c r="L18" s="684">
        <v>14.251885735407932</v>
      </c>
      <c r="M18" s="680">
        <v>34612</v>
      </c>
      <c r="N18" s="683">
        <v>100637</v>
      </c>
      <c r="O18" s="684">
        <v>29.061983805200356</v>
      </c>
      <c r="P18" s="678">
        <v>34612</v>
      </c>
      <c r="Q18" s="683">
        <v>114414</v>
      </c>
      <c r="R18" s="684">
        <f t="shared" si="0"/>
        <v>33.040510101535155</v>
      </c>
      <c r="S18" s="681"/>
      <c r="T18" s="683">
        <f t="shared" si="1"/>
        <v>264403</v>
      </c>
      <c r="U18" s="684">
        <f t="shared" si="2"/>
        <v>76.354379642143442</v>
      </c>
      <c r="V18" s="678">
        <v>34612</v>
      </c>
      <c r="W18" s="683">
        <v>81881</v>
      </c>
      <c r="X18" s="684">
        <f t="shared" si="3"/>
        <v>23.645620357856558</v>
      </c>
      <c r="Z18" s="852"/>
    </row>
    <row r="19" spans="1:26" s="633" customFormat="1" ht="18" customHeight="1" x14ac:dyDescent="0.25">
      <c r="A19" s="673"/>
      <c r="B19" s="682" t="s">
        <v>3</v>
      </c>
      <c r="D19" s="683">
        <v>215210</v>
      </c>
      <c r="E19" s="684">
        <v>10.026925143070399</v>
      </c>
      <c r="F19" s="677"/>
      <c r="G19" s="678"/>
      <c r="H19" s="683">
        <v>198444</v>
      </c>
      <c r="I19" s="684">
        <v>92.209469820175642</v>
      </c>
      <c r="J19" s="679"/>
      <c r="K19" s="683">
        <v>47986</v>
      </c>
      <c r="L19" s="684">
        <v>24.181129185059763</v>
      </c>
      <c r="M19" s="680">
        <v>13397</v>
      </c>
      <c r="N19" s="683">
        <v>63767</v>
      </c>
      <c r="O19" s="684">
        <v>32.133498619257828</v>
      </c>
      <c r="P19" s="678">
        <v>13397</v>
      </c>
      <c r="Q19" s="683">
        <v>58465</v>
      </c>
      <c r="R19" s="684">
        <f t="shared" si="0"/>
        <v>29.461712120295903</v>
      </c>
      <c r="S19" s="681"/>
      <c r="T19" s="683">
        <f t="shared" si="1"/>
        <v>170218</v>
      </c>
      <c r="U19" s="684">
        <f t="shared" si="2"/>
        <v>85.776339924613495</v>
      </c>
      <c r="V19" s="678">
        <v>13397</v>
      </c>
      <c r="W19" s="683">
        <v>28226</v>
      </c>
      <c r="X19" s="684">
        <f t="shared" si="3"/>
        <v>14.223660075386507</v>
      </c>
      <c r="Z19" s="852"/>
    </row>
    <row r="20" spans="1:26" s="633" customFormat="1" ht="18" customHeight="1" x14ac:dyDescent="0.25">
      <c r="A20" s="673"/>
      <c r="B20" s="682" t="s">
        <v>2</v>
      </c>
      <c r="D20" s="683">
        <v>59181</v>
      </c>
      <c r="E20" s="684">
        <v>2.7573228794760896</v>
      </c>
      <c r="F20" s="677"/>
      <c r="G20" s="678"/>
      <c r="H20" s="683">
        <v>56901</v>
      </c>
      <c r="I20" s="684">
        <v>96.147412176205208</v>
      </c>
      <c r="J20" s="679"/>
      <c r="K20" s="683">
        <v>13320</v>
      </c>
      <c r="L20" s="684">
        <v>23.409078926556653</v>
      </c>
      <c r="M20" s="680">
        <v>6540</v>
      </c>
      <c r="N20" s="683">
        <v>13666</v>
      </c>
      <c r="O20" s="684">
        <v>24.017152598372611</v>
      </c>
      <c r="P20" s="678">
        <v>6540</v>
      </c>
      <c r="Q20" s="683">
        <v>14193</v>
      </c>
      <c r="R20" s="684">
        <f t="shared" si="0"/>
        <v>24.943322612959349</v>
      </c>
      <c r="S20" s="681"/>
      <c r="T20" s="683">
        <f t="shared" si="1"/>
        <v>41179</v>
      </c>
      <c r="U20" s="684">
        <f t="shared" si="2"/>
        <v>72.369554137888613</v>
      </c>
      <c r="V20" s="678">
        <v>6540</v>
      </c>
      <c r="W20" s="683">
        <v>15722</v>
      </c>
      <c r="X20" s="684">
        <f t="shared" si="3"/>
        <v>27.630445862111387</v>
      </c>
      <c r="Z20" s="852"/>
    </row>
    <row r="21" spans="1:26" s="633" customFormat="1" ht="18" customHeight="1" x14ac:dyDescent="0.25">
      <c r="A21" s="673"/>
      <c r="B21" s="682" t="s">
        <v>35</v>
      </c>
      <c r="D21" s="683">
        <v>84886</v>
      </c>
      <c r="E21" s="684">
        <v>3.954953615978225</v>
      </c>
      <c r="F21" s="677"/>
      <c r="G21" s="678"/>
      <c r="H21" s="683">
        <v>84833</v>
      </c>
      <c r="I21" s="684">
        <v>99.937563320217706</v>
      </c>
      <c r="J21" s="679"/>
      <c r="K21" s="683">
        <v>26032</v>
      </c>
      <c r="L21" s="684">
        <v>30.686171654898448</v>
      </c>
      <c r="M21" s="680">
        <v>13798</v>
      </c>
      <c r="N21" s="683">
        <v>26764</v>
      </c>
      <c r="O21" s="684">
        <v>31.549043414708898</v>
      </c>
      <c r="P21" s="678">
        <v>13798</v>
      </c>
      <c r="Q21" s="683">
        <v>25188</v>
      </c>
      <c r="R21" s="684">
        <f t="shared" si="0"/>
        <v>29.691275800690768</v>
      </c>
      <c r="S21" s="681"/>
      <c r="T21" s="683">
        <f t="shared" si="1"/>
        <v>77984</v>
      </c>
      <c r="U21" s="684">
        <f t="shared" si="2"/>
        <v>91.92649087029811</v>
      </c>
      <c r="V21" s="678">
        <v>13798</v>
      </c>
      <c r="W21" s="683">
        <v>6849</v>
      </c>
      <c r="X21" s="684">
        <f t="shared" si="3"/>
        <v>8.0735091297018844</v>
      </c>
      <c r="Z21" s="852"/>
    </row>
    <row r="22" spans="1:26" s="633" customFormat="1" ht="18" customHeight="1" x14ac:dyDescent="0.25">
      <c r="A22" s="673"/>
      <c r="B22" s="682" t="s">
        <v>42</v>
      </c>
      <c r="D22" s="683">
        <v>256574</v>
      </c>
      <c r="E22" s="684">
        <v>11.954129880851932</v>
      </c>
      <c r="F22" s="677"/>
      <c r="G22" s="678"/>
      <c r="H22" s="683">
        <v>256185</v>
      </c>
      <c r="I22" s="684">
        <v>99.848386820176628</v>
      </c>
      <c r="J22" s="679"/>
      <c r="K22" s="683">
        <v>64668</v>
      </c>
      <c r="L22" s="684">
        <v>25.242695708179635</v>
      </c>
      <c r="M22" s="680">
        <v>24812</v>
      </c>
      <c r="N22" s="683">
        <v>74994</v>
      </c>
      <c r="O22" s="684">
        <v>29.273376661397037</v>
      </c>
      <c r="P22" s="678">
        <v>24812</v>
      </c>
      <c r="Q22" s="683">
        <v>61740</v>
      </c>
      <c r="R22" s="684">
        <f t="shared" si="0"/>
        <v>24.099771649393993</v>
      </c>
      <c r="S22" s="681"/>
      <c r="T22" s="683">
        <f t="shared" si="1"/>
        <v>201402</v>
      </c>
      <c r="U22" s="684">
        <f t="shared" si="2"/>
        <v>78.615844018970662</v>
      </c>
      <c r="V22" s="678">
        <v>24812</v>
      </c>
      <c r="W22" s="683">
        <v>54783</v>
      </c>
      <c r="X22" s="684">
        <f t="shared" si="3"/>
        <v>21.384155981029334</v>
      </c>
      <c r="Z22" s="852"/>
    </row>
    <row r="23" spans="1:26" s="633" customFormat="1" ht="18" customHeight="1" x14ac:dyDescent="0.25">
      <c r="A23" s="673">
        <v>47094</v>
      </c>
      <c r="B23" s="682" t="s">
        <v>43</v>
      </c>
      <c r="D23" s="683">
        <v>66926</v>
      </c>
      <c r="E23" s="684">
        <v>3.1181729107621834</v>
      </c>
      <c r="F23" s="677"/>
      <c r="G23" s="678"/>
      <c r="H23" s="683">
        <v>58347</v>
      </c>
      <c r="I23" s="684">
        <v>87.181364492125638</v>
      </c>
      <c r="J23" s="679"/>
      <c r="K23" s="683">
        <v>15019</v>
      </c>
      <c r="L23" s="684">
        <v>25.740826434949525</v>
      </c>
      <c r="M23" s="680">
        <v>10064</v>
      </c>
      <c r="N23" s="683">
        <v>19227</v>
      </c>
      <c r="O23" s="684">
        <v>32.952851046326288</v>
      </c>
      <c r="P23" s="678">
        <v>10064</v>
      </c>
      <c r="Q23" s="683">
        <v>16433</v>
      </c>
      <c r="R23" s="684">
        <f t="shared" si="0"/>
        <v>28.164258659399799</v>
      </c>
      <c r="S23" s="681"/>
      <c r="T23" s="683">
        <f t="shared" si="1"/>
        <v>50679</v>
      </c>
      <c r="U23" s="684">
        <f t="shared" si="2"/>
        <v>86.857936140675619</v>
      </c>
      <c r="V23" s="678">
        <v>10064</v>
      </c>
      <c r="W23" s="683">
        <v>7668</v>
      </c>
      <c r="X23" s="684">
        <f t="shared" si="3"/>
        <v>13.142063859324386</v>
      </c>
      <c r="Z23" s="852"/>
    </row>
    <row r="24" spans="1:26" s="633" customFormat="1" ht="18" customHeight="1" x14ac:dyDescent="0.25">
      <c r="B24" s="682" t="s">
        <v>44</v>
      </c>
      <c r="D24" s="685">
        <v>21325</v>
      </c>
      <c r="E24" s="684">
        <v>0.99356060906080679</v>
      </c>
      <c r="F24" s="677"/>
      <c r="G24" s="678"/>
      <c r="H24" s="683">
        <v>21250</v>
      </c>
      <c r="I24" s="684">
        <v>99.648300117233291</v>
      </c>
      <c r="J24" s="679"/>
      <c r="K24" s="685">
        <v>3289</v>
      </c>
      <c r="L24" s="684">
        <v>15.47764705882353</v>
      </c>
      <c r="M24" s="680">
        <v>1275</v>
      </c>
      <c r="N24" s="683">
        <v>6320</v>
      </c>
      <c r="O24" s="684">
        <v>29.741176470588236</v>
      </c>
      <c r="P24" s="678">
        <v>1275</v>
      </c>
      <c r="Q24" s="683">
        <v>6963</v>
      </c>
      <c r="R24" s="684">
        <f t="shared" si="0"/>
        <v>32.76705882352941</v>
      </c>
      <c r="S24" s="681"/>
      <c r="T24" s="685">
        <f t="shared" si="1"/>
        <v>16572</v>
      </c>
      <c r="U24" s="684">
        <f t="shared" si="2"/>
        <v>77.985882352941175</v>
      </c>
      <c r="V24" s="678">
        <v>1275</v>
      </c>
      <c r="W24" s="683">
        <v>4678</v>
      </c>
      <c r="X24" s="684">
        <f t="shared" si="3"/>
        <v>22.014117647058825</v>
      </c>
      <c r="Z24" s="852"/>
    </row>
    <row r="25" spans="1:26" s="633" customFormat="1" ht="18" customHeight="1" x14ac:dyDescent="0.25">
      <c r="B25" s="682" t="s">
        <v>45</v>
      </c>
      <c r="D25" s="685">
        <v>117049</v>
      </c>
      <c r="E25" s="684">
        <v>5.453471312073078</v>
      </c>
      <c r="F25" s="677"/>
      <c r="G25" s="678"/>
      <c r="H25" s="683">
        <v>116890</v>
      </c>
      <c r="I25" s="684">
        <v>99.864159454587394</v>
      </c>
      <c r="J25" s="679"/>
      <c r="K25" s="685">
        <v>19768</v>
      </c>
      <c r="L25" s="684">
        <v>16.911626315339209</v>
      </c>
      <c r="M25" s="680">
        <v>8030</v>
      </c>
      <c r="N25" s="685">
        <v>26994</v>
      </c>
      <c r="O25" s="684">
        <v>23.09350671571563</v>
      </c>
      <c r="P25" s="678">
        <v>8030</v>
      </c>
      <c r="Q25" s="683">
        <v>37929</v>
      </c>
      <c r="R25" s="684">
        <f t="shared" si="0"/>
        <v>32.448455813157672</v>
      </c>
      <c r="S25" s="681"/>
      <c r="T25" s="685">
        <f t="shared" si="1"/>
        <v>84691</v>
      </c>
      <c r="U25" s="684">
        <f t="shared" si="2"/>
        <v>72.453588844212504</v>
      </c>
      <c r="V25" s="678">
        <v>8030</v>
      </c>
      <c r="W25" s="683">
        <v>32199</v>
      </c>
      <c r="X25" s="684">
        <f t="shared" si="3"/>
        <v>27.546411155787492</v>
      </c>
      <c r="Z25" s="852"/>
    </row>
    <row r="26" spans="1:26" s="633" customFormat="1" ht="18" customHeight="1" x14ac:dyDescent="0.25">
      <c r="B26" s="682" t="s">
        <v>46</v>
      </c>
      <c r="D26" s="685">
        <v>14815</v>
      </c>
      <c r="E26" s="686">
        <v>0.69025089909664028</v>
      </c>
      <c r="F26" s="677"/>
      <c r="G26" s="678"/>
      <c r="H26" s="683">
        <v>14787</v>
      </c>
      <c r="I26" s="686">
        <v>99.811002362470475</v>
      </c>
      <c r="J26" s="679"/>
      <c r="K26" s="685">
        <v>2469</v>
      </c>
      <c r="L26" s="684">
        <v>16.697098803002639</v>
      </c>
      <c r="M26" s="680">
        <v>1753</v>
      </c>
      <c r="N26" s="685">
        <v>4387</v>
      </c>
      <c r="O26" s="686">
        <v>29.667951579089742</v>
      </c>
      <c r="P26" s="687">
        <v>1753</v>
      </c>
      <c r="Q26" s="683">
        <v>3707</v>
      </c>
      <c r="R26" s="686">
        <f t="shared" si="0"/>
        <v>25.069317643876378</v>
      </c>
      <c r="S26" s="681"/>
      <c r="T26" s="685">
        <f t="shared" si="1"/>
        <v>10563</v>
      </c>
      <c r="U26" s="686">
        <f t="shared" si="2"/>
        <v>71.434368025968752</v>
      </c>
      <c r="V26" s="687">
        <v>1753</v>
      </c>
      <c r="W26" s="683">
        <v>4224</v>
      </c>
      <c r="X26" s="686">
        <f t="shared" si="3"/>
        <v>28.565631974031245</v>
      </c>
      <c r="Z26" s="852"/>
    </row>
    <row r="27" spans="1:26" s="633" customFormat="1" ht="18" customHeight="1" x14ac:dyDescent="0.25">
      <c r="B27" s="688" t="s">
        <v>1</v>
      </c>
      <c r="D27" s="689">
        <v>5588</v>
      </c>
      <c r="E27" s="690">
        <v>0.26035248222423396</v>
      </c>
      <c r="F27" s="677"/>
      <c r="G27" s="678"/>
      <c r="H27" s="691">
        <v>5333</v>
      </c>
      <c r="I27" s="690">
        <v>95.436649964209025</v>
      </c>
      <c r="J27" s="679"/>
      <c r="K27" s="689">
        <v>1245</v>
      </c>
      <c r="L27" s="692">
        <v>23.345209075567222</v>
      </c>
      <c r="M27" s="680">
        <v>384</v>
      </c>
      <c r="N27" s="689">
        <v>1458</v>
      </c>
      <c r="O27" s="690">
        <v>27.339208700543782</v>
      </c>
      <c r="P27" s="687">
        <v>384</v>
      </c>
      <c r="Q27" s="691">
        <v>1252</v>
      </c>
      <c r="R27" s="690">
        <f t="shared" si="0"/>
        <v>23.47646727920495</v>
      </c>
      <c r="S27" s="681"/>
      <c r="T27" s="689">
        <f t="shared" si="1"/>
        <v>3955</v>
      </c>
      <c r="U27" s="690">
        <f t="shared" si="2"/>
        <v>74.160885055315958</v>
      </c>
      <c r="V27" s="687">
        <v>384</v>
      </c>
      <c r="W27" s="691">
        <v>1378</v>
      </c>
      <c r="X27" s="690">
        <f t="shared" si="3"/>
        <v>25.839114944684042</v>
      </c>
      <c r="Z27" s="852"/>
    </row>
    <row r="28" spans="1:26" s="631" customFormat="1" ht="4.5" customHeight="1" x14ac:dyDescent="0.3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52" customFormat="1" ht="18" customHeight="1" x14ac:dyDescent="0.25">
      <c r="B29" s="1253" t="s">
        <v>0</v>
      </c>
      <c r="D29" s="1254">
        <f>SUM(D10:D28)</f>
        <v>2146321</v>
      </c>
      <c r="E29" s="1255">
        <f>SUM(E10:E27)</f>
        <v>100.00000000000001</v>
      </c>
      <c r="F29" s="1256"/>
      <c r="G29" s="841"/>
      <c r="H29" s="1254">
        <f>SUM(H10:H28)</f>
        <v>2011524</v>
      </c>
      <c r="I29" s="1255">
        <f>H29*100/D29</f>
        <v>93.719625349609871</v>
      </c>
      <c r="J29" s="1257"/>
      <c r="K29" s="1254">
        <f>SUM(K10:K28)</f>
        <v>430641</v>
      </c>
      <c r="L29" s="1255">
        <f>K29*100/H29</f>
        <v>21.408693110298461</v>
      </c>
      <c r="M29" s="1258"/>
      <c r="N29" s="1254">
        <f>SUM(N10:N28)</f>
        <v>607364</v>
      </c>
      <c r="O29" s="1255">
        <f>N29*100/H29</f>
        <v>30.19422089917893</v>
      </c>
      <c r="P29" s="1258"/>
      <c r="Q29" s="1259">
        <f>SUM(Q10:Q28)</f>
        <v>580615</v>
      </c>
      <c r="R29" s="1255">
        <f>Q29*100/H29</f>
        <v>28.864433136268818</v>
      </c>
      <c r="S29" s="1258"/>
      <c r="T29" s="1254">
        <f>SUM(T10:T27)</f>
        <v>1618620</v>
      </c>
      <c r="U29" s="1255">
        <f>T29*100/H29</f>
        <v>80.467347145746217</v>
      </c>
      <c r="V29" s="1258"/>
      <c r="W29" s="1259">
        <f>SUM(W10:W28)</f>
        <v>392904</v>
      </c>
      <c r="X29" s="1255">
        <f>W29*100/H29</f>
        <v>19.53265285425379</v>
      </c>
    </row>
    <row r="30" spans="1:26" s="697" customFormat="1" ht="6.75" customHeight="1" x14ac:dyDescent="0.35">
      <c r="B30" s="698" t="s">
        <v>39</v>
      </c>
      <c r="C30" s="699"/>
      <c r="D30" s="699"/>
      <c r="E30" s="699"/>
      <c r="F30" s="699"/>
    </row>
    <row r="31" spans="1:26" s="700" customFormat="1" x14ac:dyDescent="0.35">
      <c r="B31" s="698" t="s">
        <v>47</v>
      </c>
      <c r="H31" s="701"/>
    </row>
    <row r="32" spans="1:26" s="700" customFormat="1" x14ac:dyDescent="0.35"/>
    <row r="33" spans="2:26" s="700" customFormat="1" x14ac:dyDescent="0.35"/>
    <row r="34" spans="2:26" s="700" customFormat="1" x14ac:dyDescent="0.35"/>
    <row r="35" spans="2:26" s="700" customFormat="1" x14ac:dyDescent="0.35"/>
    <row r="36" spans="2:26" s="700" customFormat="1" x14ac:dyDescent="0.35">
      <c r="K36" s="707"/>
      <c r="L36" s="707"/>
      <c r="M36" s="707"/>
      <c r="N36" s="707"/>
      <c r="O36" s="707"/>
      <c r="P36" s="707"/>
      <c r="Q36" s="707"/>
      <c r="R36" s="707"/>
      <c r="S36" s="707"/>
      <c r="T36" s="707"/>
      <c r="U36" s="707"/>
      <c r="V36" s="707"/>
      <c r="W36" s="707"/>
      <c r="X36" s="707"/>
    </row>
    <row r="37" spans="2:26" s="700" customFormat="1" x14ac:dyDescent="0.35">
      <c r="B37" s="702" t="s">
        <v>39</v>
      </c>
      <c r="C37" s="702"/>
      <c r="D37" s="702"/>
      <c r="E37" s="702"/>
      <c r="F37" s="702"/>
      <c r="G37" s="702"/>
      <c r="H37" s="702"/>
      <c r="I37" s="702"/>
      <c r="J37" s="702"/>
      <c r="K37" s="1349" t="e">
        <f>GETPIVOTDATA("Cuenta número de expedientes",#REF!,"CCAA",$B37,"Grado",K$7)</f>
        <v>#REF!</v>
      </c>
      <c r="L37" s="1350" t="e">
        <f>K37*100/H37</f>
        <v>#REF!</v>
      </c>
      <c r="M37" s="1351">
        <v>1753</v>
      </c>
      <c r="N37" s="1349" t="e">
        <f>GETPIVOTDATA("Cuenta número de expedientes",#REF!,"CCAA",$B37,"Grado",N$7)</f>
        <v>#REF!</v>
      </c>
      <c r="O37" s="1352" t="e">
        <f>N37*100/H37</f>
        <v>#REF!</v>
      </c>
      <c r="P37" s="1353">
        <v>1753</v>
      </c>
      <c r="Q37" s="1354" t="e">
        <f>GETPIVOTDATA("Cuenta número de expedientes",#REF!,"CCAA",$B37,"Grado",Q$7)</f>
        <v>#REF!</v>
      </c>
      <c r="R37" s="1352" t="e">
        <f>Q37*100/H37</f>
        <v>#REF!</v>
      </c>
      <c r="S37" s="1355"/>
      <c r="T37" s="1349" t="e">
        <f>K37+N37+Q37</f>
        <v>#REF!</v>
      </c>
      <c r="U37" s="1352" t="e">
        <f>T37*100/H37</f>
        <v>#REF!</v>
      </c>
      <c r="V37" s="1353">
        <v>1753</v>
      </c>
      <c r="W37" s="1354" t="e">
        <f>GETPIVOTDATA("Cuenta número de expedientes",#REF!,"CCAA",$B37,"Grado",W$7)</f>
        <v>#REF!</v>
      </c>
      <c r="X37" s="1352" t="e">
        <f>W37*100/H37</f>
        <v>#REF!</v>
      </c>
      <c r="Y37" s="702"/>
    </row>
    <row r="38" spans="2:26" s="700" customFormat="1" x14ac:dyDescent="0.35">
      <c r="B38" s="702" t="s">
        <v>47</v>
      </c>
      <c r="C38" s="702"/>
      <c r="D38" s="702"/>
      <c r="E38" s="702"/>
      <c r="F38" s="702"/>
      <c r="G38" s="702"/>
      <c r="H38" s="702"/>
      <c r="I38" s="702"/>
      <c r="J38" s="702"/>
      <c r="K38" s="1349" t="e">
        <f>GETPIVOTDATA("Cuenta número de expedientes",#REF!,"CCAA",$B38,"Grado",K$7)</f>
        <v>#REF!</v>
      </c>
      <c r="L38" s="1350" t="e">
        <f>K38*100/H38</f>
        <v>#REF!</v>
      </c>
      <c r="M38" s="1351">
        <v>1753</v>
      </c>
      <c r="N38" s="1349" t="e">
        <f>GETPIVOTDATA("Cuenta número de expedientes",#REF!,"CCAA",$B38,"Grado",N$7)</f>
        <v>#REF!</v>
      </c>
      <c r="O38" s="1352" t="e">
        <f>N38*100/H38</f>
        <v>#REF!</v>
      </c>
      <c r="P38" s="1353">
        <v>1753</v>
      </c>
      <c r="Q38" s="1354" t="e">
        <f>GETPIVOTDATA("Cuenta número de expedientes",#REF!,"CCAA",$B38,"Grado",Q$7)</f>
        <v>#REF!</v>
      </c>
      <c r="R38" s="1352" t="e">
        <f>Q38*100/H38</f>
        <v>#REF!</v>
      </c>
      <c r="S38" s="1355"/>
      <c r="T38" s="1349" t="e">
        <f>K38+N38+Q38</f>
        <v>#REF!</v>
      </c>
      <c r="U38" s="1352" t="e">
        <f>T38*100/H38</f>
        <v>#REF!</v>
      </c>
      <c r="V38" s="1353">
        <v>1753</v>
      </c>
      <c r="W38" s="1354" t="e">
        <f>GETPIVOTDATA("Cuenta número de expedientes",#REF!,"CCAA",$B38,"Grado",W$7)</f>
        <v>#REF!</v>
      </c>
      <c r="X38" s="1352" t="e">
        <f>W38*100/H38</f>
        <v>#REF!</v>
      </c>
      <c r="Y38" s="702"/>
    </row>
    <row r="39" spans="2:26" x14ac:dyDescent="0.35">
      <c r="K39" s="707"/>
      <c r="L39" s="707"/>
      <c r="M39" s="707"/>
      <c r="N39" s="707"/>
      <c r="O39" s="707"/>
      <c r="P39" s="707"/>
      <c r="Q39" s="707"/>
      <c r="R39" s="707"/>
      <c r="S39" s="707"/>
      <c r="T39" s="707"/>
      <c r="U39" s="707"/>
      <c r="V39" s="707"/>
      <c r="W39" s="707"/>
      <c r="X39" s="707"/>
      <c r="Z39" s="666"/>
    </row>
    <row r="40" spans="2:26" x14ac:dyDescent="0.35">
      <c r="K40" s="707"/>
      <c r="L40" s="707"/>
      <c r="M40" s="707"/>
      <c r="N40" s="707"/>
      <c r="O40" s="707"/>
      <c r="P40" s="707"/>
      <c r="Q40" s="707"/>
      <c r="R40" s="707"/>
      <c r="S40" s="707"/>
      <c r="T40" s="707"/>
      <c r="U40" s="707"/>
      <c r="V40" s="707"/>
      <c r="W40" s="707"/>
      <c r="X40" s="707"/>
      <c r="Z40" s="666"/>
    </row>
    <row r="41" spans="2:26" x14ac:dyDescent="0.35">
      <c r="Z41" s="666"/>
    </row>
    <row r="42" spans="2:26" x14ac:dyDescent="0.35">
      <c r="Z42" s="666"/>
    </row>
    <row r="43" spans="2:26" x14ac:dyDescent="0.35">
      <c r="Z43" s="666"/>
    </row>
    <row r="44" spans="2:26" s="707" customFormat="1" x14ac:dyDescent="0.35">
      <c r="Z44" s="700"/>
    </row>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U10:U27 I10:J13 J15:J29 I15:I27">
    <cfRule type="cellIs" dxfId="18" priority="18" stopIfTrue="1" operator="greaterThan">
      <formula>100</formula>
    </cfRule>
  </conditionalFormatting>
  <conditionalFormatting sqref="I14:J14">
    <cfRule type="cellIs" dxfId="17" priority="17" stopIfTrue="1" operator="greaterThan">
      <formula>100</formula>
    </cfRule>
  </conditionalFormatting>
  <conditionalFormatting sqref="R10:R27">
    <cfRule type="cellIs" dxfId="16" priority="16" stopIfTrue="1" operator="greaterThan">
      <formula>100</formula>
    </cfRule>
  </conditionalFormatting>
  <conditionalFormatting sqref="O10:P27 L10:L27">
    <cfRule type="cellIs" dxfId="15" priority="15" stopIfTrue="1" operator="greaterThan">
      <formula>100</formula>
    </cfRule>
  </conditionalFormatting>
  <conditionalFormatting sqref="H10">
    <cfRule type="cellIs" dxfId="14" priority="14" stopIfTrue="1" operator="greaterThan">
      <formula>$D$10</formula>
    </cfRule>
  </conditionalFormatting>
  <conditionalFormatting sqref="H11:H27">
    <cfRule type="cellIs" dxfId="13" priority="13" stopIfTrue="1" operator="greaterThan">
      <formula>$D$10</formula>
    </cfRule>
  </conditionalFormatting>
  <conditionalFormatting sqref="V10:V27">
    <cfRule type="cellIs" dxfId="12" priority="11" stopIfTrue="1" operator="greaterThan">
      <formula>100</formula>
    </cfRule>
  </conditionalFormatting>
  <conditionalFormatting sqref="X10:X27">
    <cfRule type="cellIs" dxfId="11" priority="12" stopIfTrue="1" operator="greaterThan">
      <formula>100</formula>
    </cfRule>
  </conditionalFormatting>
  <conditionalFormatting sqref="U37">
    <cfRule type="cellIs" dxfId="10" priority="10" stopIfTrue="1" operator="greaterThan">
      <formula>100</formula>
    </cfRule>
  </conditionalFormatting>
  <conditionalFormatting sqref="R37">
    <cfRule type="cellIs" dxfId="9" priority="9" stopIfTrue="1" operator="greaterThan">
      <formula>100</formula>
    </cfRule>
  </conditionalFormatting>
  <conditionalFormatting sqref="O37:P37 L37">
    <cfRule type="cellIs" dxfId="8" priority="8" stopIfTrue="1" operator="greaterThan">
      <formula>100</formula>
    </cfRule>
  </conditionalFormatting>
  <conditionalFormatting sqref="V37">
    <cfRule type="cellIs" dxfId="7" priority="6" stopIfTrue="1" operator="greaterThan">
      <formula>100</formula>
    </cfRule>
  </conditionalFormatting>
  <conditionalFormatting sqref="X37">
    <cfRule type="cellIs" dxfId="6" priority="7" stopIfTrue="1" operator="greaterThan">
      <formula>100</formula>
    </cfRule>
  </conditionalFormatting>
  <conditionalFormatting sqref="U38">
    <cfRule type="cellIs" dxfId="5" priority="5" stopIfTrue="1" operator="greaterThan">
      <formula>100</formula>
    </cfRule>
  </conditionalFormatting>
  <conditionalFormatting sqref="R38">
    <cfRule type="cellIs" dxfId="4" priority="4" stopIfTrue="1" operator="greaterThan">
      <formula>100</formula>
    </cfRule>
  </conditionalFormatting>
  <conditionalFormatting sqref="O38:P38 L38">
    <cfRule type="cellIs" dxfId="3" priority="3" stopIfTrue="1" operator="greaterThan">
      <formula>100</formula>
    </cfRule>
  </conditionalFormatting>
  <conditionalFormatting sqref="V38">
    <cfRule type="cellIs" dxfId="2" priority="1" stopIfTrue="1" operator="greaterThan">
      <formula>100</formula>
    </cfRule>
  </conditionalFormatting>
  <conditionalFormatting sqref="X38">
    <cfRule type="cellIs" dxfId="1" priority="2" stopIfTrue="1" operator="greaterThan">
      <formula>100</formula>
    </cfRule>
  </conditionalFormatting>
  <printOptions horizontalCentered="1"/>
  <pageMargins left="0" right="0" top="0.43307086614173229" bottom="0.43307086614173229" header="0" footer="0"/>
  <pageSetup paperSize="9"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8" style="615" customWidth="1"/>
    <col min="7" max="7" width="5.54296875" style="615" customWidth="1"/>
    <col min="8" max="8" width="7.54296875" style="615" customWidth="1"/>
    <col min="9" max="9" width="5.453125" style="615" customWidth="1"/>
    <col min="10" max="10" width="7.54296875" style="615" customWidth="1"/>
    <col min="11" max="11" width="5.453125" style="615" customWidth="1"/>
    <col min="12" max="12" width="7.81640625" style="615" customWidth="1"/>
    <col min="13" max="13" width="5.7265625" style="615" customWidth="1"/>
    <col min="14" max="14" width="8.81640625" style="615" customWidth="1"/>
    <col min="15" max="15" width="7.26953125" style="615" customWidth="1"/>
    <col min="16" max="16" width="7.1796875" style="615" customWidth="1"/>
    <col min="17" max="17" width="6" style="615" customWidth="1"/>
    <col min="18" max="18" width="7.26953125" style="615" customWidth="1"/>
    <col min="19" max="19" width="5.453125" style="615" customWidth="1"/>
    <col min="20" max="20" width="5.5429687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25"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25" s="619" customFormat="1" ht="49.5" customHeight="1" x14ac:dyDescent="0.35">
      <c r="B2" s="718"/>
      <c r="C2" s="718"/>
      <c r="D2" s="718"/>
      <c r="E2" s="718"/>
      <c r="F2" s="718"/>
      <c r="G2" s="718"/>
      <c r="H2" s="718"/>
      <c r="I2" s="718"/>
      <c r="J2" s="718"/>
      <c r="K2" s="718"/>
      <c r="X2" s="667"/>
      <c r="Y2" s="667"/>
    </row>
    <row r="3" spans="2:25" s="623" customFormat="1" ht="39.75" customHeight="1" x14ac:dyDescent="0.25">
      <c r="B3" s="1505" t="s">
        <v>400</v>
      </c>
      <c r="C3" s="1505"/>
      <c r="D3" s="1505"/>
      <c r="E3" s="1505"/>
      <c r="F3" s="1505"/>
      <c r="G3" s="1505"/>
      <c r="H3" s="1505"/>
      <c r="I3" s="1505"/>
      <c r="J3" s="1505"/>
      <c r="K3" s="1505"/>
      <c r="L3" s="1505"/>
      <c r="M3" s="1505"/>
      <c r="N3" s="1505"/>
      <c r="O3" s="1505"/>
      <c r="P3" s="1505"/>
      <c r="Q3" s="1505"/>
      <c r="R3" s="1505"/>
      <c r="S3" s="1505"/>
      <c r="T3" s="1505"/>
      <c r="U3" s="1505"/>
      <c r="V3" s="1505"/>
      <c r="W3" s="1505"/>
      <c r="X3" s="1505"/>
      <c r="Y3" s="719"/>
    </row>
    <row r="4" spans="2:25" s="623" customFormat="1" ht="14.25" customHeight="1" x14ac:dyDescent="0.25">
      <c r="B4" s="1425" t="str">
        <f>porsaad!$B$6</f>
        <v>Situación a 31 de octubre de 2024</v>
      </c>
      <c r="C4" s="1425"/>
      <c r="D4" s="1425"/>
      <c r="E4" s="1425"/>
      <c r="F4" s="1425"/>
      <c r="G4" s="1425"/>
      <c r="H4" s="1425"/>
      <c r="I4" s="1425"/>
      <c r="J4" s="1425"/>
      <c r="K4" s="1425"/>
      <c r="L4" s="1425"/>
      <c r="M4" s="1425"/>
      <c r="N4" s="1425"/>
      <c r="O4" s="1425"/>
      <c r="P4" s="1425"/>
      <c r="Q4" s="1425"/>
      <c r="R4" s="1425"/>
      <c r="S4" s="1425"/>
      <c r="T4" s="1425"/>
      <c r="U4" s="1425"/>
      <c r="V4" s="1425"/>
      <c r="W4" s="1425"/>
      <c r="X4" s="622"/>
      <c r="Y4" s="622"/>
    </row>
    <row r="5" spans="2:25" s="621" customFormat="1" ht="5.25" customHeight="1" x14ac:dyDescent="0.25">
      <c r="B5" s="720"/>
      <c r="C5" s="720"/>
      <c r="D5" s="720"/>
      <c r="E5" s="720"/>
      <c r="F5" s="720"/>
      <c r="G5" s="720"/>
      <c r="H5" s="720"/>
      <c r="I5" s="720"/>
      <c r="J5" s="720"/>
      <c r="K5" s="720"/>
      <c r="L5" s="720"/>
      <c r="M5" s="720"/>
      <c r="N5" s="720"/>
      <c r="O5" s="720"/>
      <c r="P5" s="720"/>
      <c r="Q5" s="720"/>
      <c r="R5" s="720"/>
      <c r="S5" s="720"/>
      <c r="T5" s="720"/>
      <c r="U5" s="720"/>
      <c r="V5" s="720"/>
      <c r="W5" s="720"/>
      <c r="X5" s="721"/>
      <c r="Y5" s="721"/>
    </row>
    <row r="6" spans="2:25" s="722" customFormat="1" ht="19.5" customHeight="1" x14ac:dyDescent="0.25">
      <c r="F6" s="1506" t="s">
        <v>52</v>
      </c>
      <c r="G6" s="1506"/>
      <c r="H6" s="1506"/>
      <c r="I6" s="1506"/>
      <c r="J6" s="1506"/>
      <c r="K6" s="1506"/>
      <c r="L6" s="1506"/>
      <c r="M6" s="1506"/>
      <c r="N6" s="1506"/>
      <c r="O6" s="1506"/>
      <c r="P6" s="1506"/>
      <c r="Q6" s="1506"/>
      <c r="R6" s="1506"/>
      <c r="S6" s="1506"/>
      <c r="T6" s="1506"/>
      <c r="U6" s="1506"/>
      <c r="V6" s="1506"/>
      <c r="W6" s="1506"/>
      <c r="X6" s="723"/>
      <c r="Y6" s="723"/>
    </row>
    <row r="7" spans="2:25" s="722" customFormat="1" ht="64.5" customHeight="1" x14ac:dyDescent="0.25">
      <c r="B7" s="1507" t="s">
        <v>12</v>
      </c>
      <c r="C7" s="715"/>
      <c r="D7" s="713"/>
      <c r="E7" s="715"/>
      <c r="F7" s="1507" t="s">
        <v>32</v>
      </c>
      <c r="G7" s="1507"/>
      <c r="H7" s="1507" t="s">
        <v>33</v>
      </c>
      <c r="I7" s="1507"/>
      <c r="J7" s="1507" t="s">
        <v>48</v>
      </c>
      <c r="K7" s="1507"/>
      <c r="L7" s="1507" t="s">
        <v>34</v>
      </c>
      <c r="M7" s="1507"/>
      <c r="N7" s="1507" t="s">
        <v>190</v>
      </c>
      <c r="O7" s="1507"/>
      <c r="P7" s="713"/>
      <c r="Q7" s="713"/>
    </row>
    <row r="8" spans="2:25" s="715" customFormat="1" ht="20.25" customHeight="1" x14ac:dyDescent="0.25">
      <c r="B8" s="1507"/>
      <c r="D8" s="713"/>
      <c r="F8" s="713" t="s">
        <v>9</v>
      </c>
      <c r="G8" s="713" t="s">
        <v>28</v>
      </c>
      <c r="H8" s="713" t="s">
        <v>9</v>
      </c>
      <c r="I8" s="713" t="s">
        <v>28</v>
      </c>
      <c r="J8" s="713" t="s">
        <v>9</v>
      </c>
      <c r="K8" s="713" t="s">
        <v>28</v>
      </c>
      <c r="L8" s="713" t="s">
        <v>9</v>
      </c>
      <c r="M8" s="713" t="s">
        <v>28</v>
      </c>
      <c r="N8" s="713" t="s">
        <v>9</v>
      </c>
      <c r="O8" s="713" t="s">
        <v>28</v>
      </c>
      <c r="P8" s="713"/>
      <c r="Q8" s="713"/>
    </row>
    <row r="9" spans="2:25" s="715" customFormat="1" ht="8.25" customHeight="1" x14ac:dyDescent="0.25">
      <c r="B9" s="713"/>
      <c r="C9" s="697"/>
      <c r="E9" s="697"/>
      <c r="F9" s="713"/>
      <c r="G9" s="713"/>
      <c r="H9" s="713"/>
      <c r="I9" s="713"/>
      <c r="J9" s="713"/>
      <c r="K9" s="713"/>
      <c r="L9" s="713"/>
      <c r="M9" s="713"/>
      <c r="N9" s="713"/>
      <c r="O9" s="713"/>
      <c r="P9" s="713"/>
      <c r="Q9" s="713"/>
    </row>
    <row r="10" spans="2:25" s="697" customFormat="1" ht="18" customHeight="1" x14ac:dyDescent="0.25">
      <c r="B10" s="714" t="s">
        <v>8</v>
      </c>
      <c r="D10" s="703"/>
      <c r="F10" s="706">
        <f>'31dictsaad'!K10</f>
        <v>77126</v>
      </c>
      <c r="G10" s="560">
        <f t="shared" ref="G10:G27" si="0">F10*100/$N10</f>
        <v>20.232158549861623</v>
      </c>
      <c r="H10" s="706">
        <f>'31dictsaad'!N10</f>
        <v>137346</v>
      </c>
      <c r="I10" s="560">
        <f t="shared" ref="I10:I27" si="1">H10*100/$N10</f>
        <v>36.029432982253645</v>
      </c>
      <c r="J10" s="706">
        <f>'31dictsaad'!Q10</f>
        <v>94840</v>
      </c>
      <c r="K10" s="560">
        <f t="shared" ref="K10:K27" si="2">J10*100/$N10</f>
        <v>24.879002111724663</v>
      </c>
      <c r="L10" s="706">
        <f>'31dictsaad'!W10</f>
        <v>71893</v>
      </c>
      <c r="M10" s="560">
        <f t="shared" ref="M10:M27" si="3">L10*100/$N10</f>
        <v>18.859406356160072</v>
      </c>
      <c r="N10" s="706">
        <f>F10+H10+J10+L10</f>
        <v>381205</v>
      </c>
      <c r="O10" s="560">
        <f>G10+I10+K10+M10</f>
        <v>100</v>
      </c>
      <c r="P10" s="724"/>
      <c r="Q10" s="724"/>
    </row>
    <row r="11" spans="2:25" s="697" customFormat="1" ht="18" customHeight="1" x14ac:dyDescent="0.25">
      <c r="B11" s="714" t="s">
        <v>7</v>
      </c>
      <c r="D11" s="703"/>
      <c r="F11" s="706">
        <f>'31dictsaad'!K11</f>
        <v>13021</v>
      </c>
      <c r="G11" s="560">
        <f t="shared" si="0"/>
        <v>24.91199204101936</v>
      </c>
      <c r="H11" s="706">
        <f>'31dictsaad'!N11</f>
        <v>15885</v>
      </c>
      <c r="I11" s="560">
        <f t="shared" si="1"/>
        <v>30.391444095813881</v>
      </c>
      <c r="J11" s="706">
        <f>'31dictsaad'!Q11</f>
        <v>15434</v>
      </c>
      <c r="K11" s="560">
        <f t="shared" si="2"/>
        <v>29.52858345450371</v>
      </c>
      <c r="L11" s="706">
        <f>'31dictsaad'!W11</f>
        <v>7928</v>
      </c>
      <c r="M11" s="560">
        <f t="shared" si="3"/>
        <v>15.167980408663045</v>
      </c>
      <c r="N11" s="706">
        <f t="shared" ref="N11:O27" si="4">F11+H11+J11+L11</f>
        <v>52268</v>
      </c>
      <c r="O11" s="560">
        <f t="shared" si="4"/>
        <v>99.999999999999986</v>
      </c>
      <c r="P11" s="724"/>
      <c r="Q11" s="724"/>
    </row>
    <row r="12" spans="2:25" s="697" customFormat="1" ht="22.5" customHeight="1" x14ac:dyDescent="0.25">
      <c r="B12" s="714" t="s">
        <v>37</v>
      </c>
      <c r="D12" s="703"/>
      <c r="F12" s="703">
        <f>'31dictsaad'!K12</f>
        <v>7903</v>
      </c>
      <c r="G12" s="560">
        <f t="shared" si="0"/>
        <v>18.851676923810889</v>
      </c>
      <c r="H12" s="703">
        <f>'31dictsaad'!N12</f>
        <v>10949</v>
      </c>
      <c r="I12" s="560">
        <f t="shared" si="1"/>
        <v>26.117551643528458</v>
      </c>
      <c r="J12" s="703">
        <f>'31dictsaad'!Q12</f>
        <v>13937</v>
      </c>
      <c r="K12" s="560">
        <f t="shared" si="2"/>
        <v>33.245074185391921</v>
      </c>
      <c r="L12" s="703">
        <f>'31dictsaad'!W12</f>
        <v>9133</v>
      </c>
      <c r="M12" s="560">
        <f t="shared" si="3"/>
        <v>21.785697247268736</v>
      </c>
      <c r="N12" s="706">
        <f t="shared" si="4"/>
        <v>41922</v>
      </c>
      <c r="O12" s="560">
        <f t="shared" si="4"/>
        <v>100</v>
      </c>
      <c r="P12" s="724"/>
      <c r="Q12" s="724"/>
    </row>
    <row r="13" spans="2:25" s="697" customFormat="1" ht="18" customHeight="1" x14ac:dyDescent="0.25">
      <c r="B13" s="714" t="s">
        <v>38</v>
      </c>
      <c r="D13" s="703"/>
      <c r="F13" s="706">
        <f>'31dictsaad'!K13</f>
        <v>8588</v>
      </c>
      <c r="G13" s="560">
        <f t="shared" si="0"/>
        <v>19.618951889249328</v>
      </c>
      <c r="H13" s="706">
        <f>'31dictsaad'!N13</f>
        <v>11458</v>
      </c>
      <c r="I13" s="560">
        <f t="shared" si="1"/>
        <v>26.175355233700369</v>
      </c>
      <c r="J13" s="706">
        <f>'31dictsaad'!Q13</f>
        <v>15423</v>
      </c>
      <c r="K13" s="560">
        <f t="shared" si="2"/>
        <v>35.233243477863574</v>
      </c>
      <c r="L13" s="706">
        <f>'31dictsaad'!W13</f>
        <v>8305</v>
      </c>
      <c r="M13" s="560">
        <f t="shared" si="3"/>
        <v>18.972449399186733</v>
      </c>
      <c r="N13" s="706">
        <f t="shared" si="4"/>
        <v>43774</v>
      </c>
      <c r="O13" s="560">
        <f t="shared" si="4"/>
        <v>100</v>
      </c>
      <c r="P13" s="724"/>
      <c r="Q13" s="724"/>
    </row>
    <row r="14" spans="2:25" s="697" customFormat="1" ht="18" customHeight="1" x14ac:dyDescent="0.25">
      <c r="B14" s="714" t="s">
        <v>6</v>
      </c>
      <c r="D14" s="703"/>
      <c r="F14" s="706">
        <f>'31dictsaad'!K14</f>
        <v>16751</v>
      </c>
      <c r="G14" s="560">
        <f t="shared" si="0"/>
        <v>28.989996884843031</v>
      </c>
      <c r="H14" s="706">
        <f>'31dictsaad'!N14</f>
        <v>18049</v>
      </c>
      <c r="I14" s="560">
        <f t="shared" si="1"/>
        <v>31.236371188259319</v>
      </c>
      <c r="J14" s="706">
        <f>'31dictsaad'!Q14</f>
        <v>16347</v>
      </c>
      <c r="K14" s="560">
        <f t="shared" si="2"/>
        <v>28.290817209511612</v>
      </c>
      <c r="L14" s="706">
        <f>'31dictsaad'!W14</f>
        <v>6635</v>
      </c>
      <c r="M14" s="560">
        <f t="shared" si="3"/>
        <v>11.482814717386038</v>
      </c>
      <c r="N14" s="706">
        <f t="shared" si="4"/>
        <v>57782</v>
      </c>
      <c r="O14" s="560">
        <f t="shared" si="4"/>
        <v>100</v>
      </c>
      <c r="P14" s="724"/>
      <c r="Q14" s="724"/>
    </row>
    <row r="15" spans="2:25" s="697" customFormat="1" ht="18" customHeight="1" x14ac:dyDescent="0.25">
      <c r="B15" s="714" t="s">
        <v>5</v>
      </c>
      <c r="D15" s="703"/>
      <c r="F15" s="703">
        <f>'31dictsaad'!K15</f>
        <v>5459</v>
      </c>
      <c r="G15" s="560">
        <f t="shared" si="0"/>
        <v>23.082452431289642</v>
      </c>
      <c r="H15" s="703">
        <f>'31dictsaad'!N15</f>
        <v>8031</v>
      </c>
      <c r="I15" s="560">
        <f t="shared" si="1"/>
        <v>33.957716701902747</v>
      </c>
      <c r="J15" s="703">
        <f>'31dictsaad'!Q15</f>
        <v>5437</v>
      </c>
      <c r="K15" s="560">
        <f t="shared" si="2"/>
        <v>22.989429175475689</v>
      </c>
      <c r="L15" s="703">
        <f>'31dictsaad'!W15</f>
        <v>4723</v>
      </c>
      <c r="M15" s="560">
        <f t="shared" si="3"/>
        <v>19.970401691331922</v>
      </c>
      <c r="N15" s="706">
        <f t="shared" si="4"/>
        <v>23650</v>
      </c>
      <c r="O15" s="560">
        <f t="shared" si="4"/>
        <v>100</v>
      </c>
      <c r="P15" s="724"/>
      <c r="Q15" s="724"/>
    </row>
    <row r="16" spans="2:25" s="697" customFormat="1" ht="18" customHeight="1" x14ac:dyDescent="0.25">
      <c r="B16" s="714" t="s">
        <v>4</v>
      </c>
      <c r="D16" s="703"/>
      <c r="F16" s="706">
        <f>'31dictsaad'!K16</f>
        <v>35137</v>
      </c>
      <c r="G16" s="560">
        <f t="shared" si="0"/>
        <v>22.658068676446881</v>
      </c>
      <c r="H16" s="706">
        <f>'31dictsaad'!N16</f>
        <v>41344</v>
      </c>
      <c r="I16" s="560">
        <f t="shared" si="1"/>
        <v>26.660648073512817</v>
      </c>
      <c r="J16" s="706">
        <f>'31dictsaad'!Q16</f>
        <v>49134</v>
      </c>
      <c r="K16" s="560">
        <f t="shared" si="2"/>
        <v>31.684023859422862</v>
      </c>
      <c r="L16" s="706">
        <f>'31dictsaad'!W16</f>
        <v>29460</v>
      </c>
      <c r="M16" s="560">
        <f t="shared" si="3"/>
        <v>18.997259390617444</v>
      </c>
      <c r="N16" s="706">
        <f t="shared" si="4"/>
        <v>155075</v>
      </c>
      <c r="O16" s="560">
        <f t="shared" si="4"/>
        <v>100</v>
      </c>
      <c r="P16" s="724"/>
      <c r="Q16" s="724"/>
    </row>
    <row r="17" spans="2:25" s="697" customFormat="1" ht="18" customHeight="1" x14ac:dyDescent="0.25">
      <c r="B17" s="714" t="s">
        <v>40</v>
      </c>
      <c r="D17" s="703"/>
      <c r="F17" s="706">
        <f>'31dictsaad'!K17</f>
        <v>23508</v>
      </c>
      <c r="G17" s="560">
        <f t="shared" si="0"/>
        <v>24.336915336356295</v>
      </c>
      <c r="H17" s="706">
        <f>'31dictsaad'!N17</f>
        <v>26088</v>
      </c>
      <c r="I17" s="560">
        <f t="shared" si="1"/>
        <v>27.007888688738429</v>
      </c>
      <c r="J17" s="706">
        <f>'31dictsaad'!Q17</f>
        <v>29779</v>
      </c>
      <c r="K17" s="560">
        <f t="shared" si="2"/>
        <v>30.829037000227757</v>
      </c>
      <c r="L17" s="706">
        <f>'31dictsaad'!W17</f>
        <v>17219</v>
      </c>
      <c r="M17" s="560">
        <f t="shared" si="3"/>
        <v>17.826158974677515</v>
      </c>
      <c r="N17" s="706">
        <f t="shared" si="4"/>
        <v>96594</v>
      </c>
      <c r="O17" s="560">
        <f t="shared" si="4"/>
        <v>99.999999999999986</v>
      </c>
      <c r="P17" s="724"/>
      <c r="Q17" s="724"/>
    </row>
    <row r="18" spans="2:25" s="697" customFormat="1" ht="18" customHeight="1" x14ac:dyDescent="0.25">
      <c r="B18" s="714" t="s">
        <v>41</v>
      </c>
      <c r="D18" s="703"/>
      <c r="F18" s="706">
        <f>'31dictsaad'!K18</f>
        <v>49352</v>
      </c>
      <c r="G18" s="560">
        <f t="shared" si="0"/>
        <v>14.251885735407932</v>
      </c>
      <c r="H18" s="706">
        <f>'31dictsaad'!N18</f>
        <v>100637</v>
      </c>
      <c r="I18" s="560">
        <f t="shared" si="1"/>
        <v>29.061983805200356</v>
      </c>
      <c r="J18" s="706">
        <f>'31dictsaad'!Q18</f>
        <v>114414</v>
      </c>
      <c r="K18" s="560">
        <f t="shared" si="2"/>
        <v>33.040510101535155</v>
      </c>
      <c r="L18" s="706">
        <f>'31dictsaad'!W18</f>
        <v>81881</v>
      </c>
      <c r="M18" s="560">
        <f t="shared" si="3"/>
        <v>23.645620357856558</v>
      </c>
      <c r="N18" s="706">
        <f t="shared" si="4"/>
        <v>346284</v>
      </c>
      <c r="O18" s="560">
        <f t="shared" si="4"/>
        <v>100</v>
      </c>
      <c r="P18" s="724"/>
      <c r="Q18" s="724"/>
    </row>
    <row r="19" spans="2:25" s="697" customFormat="1" ht="18" customHeight="1" x14ac:dyDescent="0.25">
      <c r="B19" s="714" t="s">
        <v>3</v>
      </c>
      <c r="D19" s="703"/>
      <c r="F19" s="706">
        <f>'31dictsaad'!K19</f>
        <v>47986</v>
      </c>
      <c r="G19" s="560">
        <f t="shared" si="0"/>
        <v>24.181129185059763</v>
      </c>
      <c r="H19" s="706">
        <f>'31dictsaad'!N19</f>
        <v>63767</v>
      </c>
      <c r="I19" s="560">
        <f>H19*100/$N19</f>
        <v>32.133498619257828</v>
      </c>
      <c r="J19" s="706">
        <f>'31dictsaad'!Q19</f>
        <v>58465</v>
      </c>
      <c r="K19" s="560">
        <f>J19*100/$N19</f>
        <v>29.461712120295903</v>
      </c>
      <c r="L19" s="706">
        <f>'31dictsaad'!W19</f>
        <v>28226</v>
      </c>
      <c r="M19" s="560">
        <f t="shared" si="3"/>
        <v>14.223660075386507</v>
      </c>
      <c r="N19" s="706">
        <f t="shared" si="4"/>
        <v>198444</v>
      </c>
      <c r="O19" s="560">
        <f t="shared" si="4"/>
        <v>100</v>
      </c>
      <c r="P19" s="724"/>
      <c r="Q19" s="724"/>
    </row>
    <row r="20" spans="2:25" s="697" customFormat="1" ht="18" customHeight="1" x14ac:dyDescent="0.25">
      <c r="B20" s="714" t="s">
        <v>2</v>
      </c>
      <c r="D20" s="703"/>
      <c r="F20" s="706">
        <f>'31dictsaad'!K20</f>
        <v>13320</v>
      </c>
      <c r="G20" s="560">
        <f t="shared" si="0"/>
        <v>23.409078926556653</v>
      </c>
      <c r="H20" s="706">
        <f>'31dictsaad'!N20</f>
        <v>13666</v>
      </c>
      <c r="I20" s="560">
        <f>H20*100/$N20</f>
        <v>24.017152598372611</v>
      </c>
      <c r="J20" s="706">
        <f>'31dictsaad'!Q20</f>
        <v>14193</v>
      </c>
      <c r="K20" s="560">
        <f>J20*100/$N20</f>
        <v>24.943322612959349</v>
      </c>
      <c r="L20" s="706">
        <f>'31dictsaad'!W20</f>
        <v>15722</v>
      </c>
      <c r="M20" s="560">
        <f t="shared" si="3"/>
        <v>27.630445862111387</v>
      </c>
      <c r="N20" s="706">
        <f t="shared" si="4"/>
        <v>56901</v>
      </c>
      <c r="O20" s="560">
        <f t="shared" si="4"/>
        <v>100</v>
      </c>
      <c r="P20" s="724"/>
      <c r="Q20" s="724"/>
    </row>
    <row r="21" spans="2:25" s="697" customFormat="1" ht="18" customHeight="1" x14ac:dyDescent="0.25">
      <c r="B21" s="714" t="s">
        <v>35</v>
      </c>
      <c r="D21" s="703"/>
      <c r="F21" s="706">
        <f>'31dictsaad'!K21</f>
        <v>26032</v>
      </c>
      <c r="G21" s="560">
        <f t="shared" si="0"/>
        <v>30.686171654898448</v>
      </c>
      <c r="H21" s="706">
        <f>'31dictsaad'!N21</f>
        <v>26764</v>
      </c>
      <c r="I21" s="560">
        <f>H21*100/$N21</f>
        <v>31.549043414708898</v>
      </c>
      <c r="J21" s="706">
        <f>'31dictsaad'!Q21</f>
        <v>25188</v>
      </c>
      <c r="K21" s="560">
        <f>J21*100/$N21</f>
        <v>29.691275800690768</v>
      </c>
      <c r="L21" s="706">
        <f>'31dictsaad'!W21</f>
        <v>6849</v>
      </c>
      <c r="M21" s="560">
        <f t="shared" si="3"/>
        <v>8.0735091297018844</v>
      </c>
      <c r="N21" s="706">
        <f t="shared" si="4"/>
        <v>84833</v>
      </c>
      <c r="O21" s="560">
        <f t="shared" si="4"/>
        <v>100.00000000000001</v>
      </c>
      <c r="P21" s="724"/>
      <c r="Q21" s="724"/>
    </row>
    <row r="22" spans="2:25" s="697" customFormat="1" ht="21" customHeight="1" x14ac:dyDescent="0.25">
      <c r="B22" s="714" t="s">
        <v>42</v>
      </c>
      <c r="D22" s="703"/>
      <c r="F22" s="706">
        <f>'31dictsaad'!K22</f>
        <v>64668</v>
      </c>
      <c r="G22" s="560">
        <f t="shared" si="0"/>
        <v>25.242695708179635</v>
      </c>
      <c r="H22" s="706">
        <f>'31dictsaad'!N22</f>
        <v>74994</v>
      </c>
      <c r="I22" s="560">
        <f>H22*100/$N22</f>
        <v>29.273376661397037</v>
      </c>
      <c r="J22" s="706">
        <f>'31dictsaad'!Q22</f>
        <v>61740</v>
      </c>
      <c r="K22" s="560">
        <f>J22*100/$N22</f>
        <v>24.099771649393993</v>
      </c>
      <c r="L22" s="706">
        <f>'31dictsaad'!W22</f>
        <v>54783</v>
      </c>
      <c r="M22" s="560">
        <f t="shared" si="3"/>
        <v>21.384155981029334</v>
      </c>
      <c r="N22" s="706">
        <f t="shared" si="4"/>
        <v>256185</v>
      </c>
      <c r="O22" s="560">
        <f t="shared" si="4"/>
        <v>100.00000000000001</v>
      </c>
      <c r="P22" s="724"/>
      <c r="Q22" s="724"/>
    </row>
    <row r="23" spans="2:25" s="697" customFormat="1" ht="18" customHeight="1" x14ac:dyDescent="0.25">
      <c r="B23" s="714" t="s">
        <v>43</v>
      </c>
      <c r="D23" s="703"/>
      <c r="F23" s="706">
        <f>'31dictsaad'!K23</f>
        <v>15019</v>
      </c>
      <c r="G23" s="560">
        <f t="shared" si="0"/>
        <v>25.740826434949525</v>
      </c>
      <c r="H23" s="706">
        <f>'31dictsaad'!N23</f>
        <v>19227</v>
      </c>
      <c r="I23" s="560">
        <f>H23*100/$N23</f>
        <v>32.952851046326288</v>
      </c>
      <c r="J23" s="706">
        <f>'31dictsaad'!Q23</f>
        <v>16433</v>
      </c>
      <c r="K23" s="560">
        <f>J23*100/$N23</f>
        <v>28.164258659399799</v>
      </c>
      <c r="L23" s="706">
        <f>'31dictsaad'!W23</f>
        <v>7668</v>
      </c>
      <c r="M23" s="560">
        <f t="shared" si="3"/>
        <v>13.142063859324386</v>
      </c>
      <c r="N23" s="706">
        <f t="shared" si="4"/>
        <v>58347</v>
      </c>
      <c r="O23" s="560">
        <f t="shared" si="4"/>
        <v>99.999999999999986</v>
      </c>
      <c r="P23" s="724"/>
      <c r="Q23" s="724"/>
    </row>
    <row r="24" spans="2:25" s="697" customFormat="1" ht="22.5" customHeight="1" x14ac:dyDescent="0.25">
      <c r="B24" s="714" t="s">
        <v>44</v>
      </c>
      <c r="D24" s="703"/>
      <c r="F24" s="703">
        <f>'31dictsaad'!K24</f>
        <v>3289</v>
      </c>
      <c r="G24" s="704">
        <f t="shared" si="0"/>
        <v>15.47764705882353</v>
      </c>
      <c r="H24" s="703">
        <f>'31dictsaad'!N24</f>
        <v>6320</v>
      </c>
      <c r="I24" s="560">
        <f t="shared" si="1"/>
        <v>29.741176470588236</v>
      </c>
      <c r="J24" s="703">
        <f>'31dictsaad'!Q24</f>
        <v>6963</v>
      </c>
      <c r="K24" s="560">
        <f t="shared" si="2"/>
        <v>32.76705882352941</v>
      </c>
      <c r="L24" s="703">
        <f>'31dictsaad'!W24</f>
        <v>4678</v>
      </c>
      <c r="M24" s="560">
        <f t="shared" si="3"/>
        <v>22.014117647058825</v>
      </c>
      <c r="N24" s="703">
        <f t="shared" si="4"/>
        <v>21250</v>
      </c>
      <c r="O24" s="560">
        <f t="shared" si="4"/>
        <v>100</v>
      </c>
      <c r="P24" s="724"/>
      <c r="Q24" s="724"/>
    </row>
    <row r="25" spans="2:25" s="697" customFormat="1" ht="18" customHeight="1" x14ac:dyDescent="0.25">
      <c r="B25" s="714" t="s">
        <v>45</v>
      </c>
      <c r="D25" s="703"/>
      <c r="F25" s="703">
        <f>'31dictsaad'!K25</f>
        <v>19768</v>
      </c>
      <c r="G25" s="704">
        <f t="shared" si="0"/>
        <v>16.911626315339209</v>
      </c>
      <c r="H25" s="703">
        <f>'31dictsaad'!N25</f>
        <v>26994</v>
      </c>
      <c r="I25" s="560">
        <f t="shared" si="1"/>
        <v>23.09350671571563</v>
      </c>
      <c r="J25" s="703">
        <f>'31dictsaad'!Q25</f>
        <v>37929</v>
      </c>
      <c r="K25" s="560">
        <f t="shared" si="2"/>
        <v>32.448455813157672</v>
      </c>
      <c r="L25" s="703">
        <f>'31dictsaad'!W25</f>
        <v>32199</v>
      </c>
      <c r="M25" s="560">
        <f t="shared" si="3"/>
        <v>27.546411155787492</v>
      </c>
      <c r="N25" s="703">
        <f t="shared" si="4"/>
        <v>116890</v>
      </c>
      <c r="O25" s="560">
        <f t="shared" si="4"/>
        <v>100</v>
      </c>
      <c r="P25" s="724"/>
      <c r="Q25" s="724"/>
    </row>
    <row r="26" spans="2:25" s="697" customFormat="1" ht="18" customHeight="1" x14ac:dyDescent="0.25">
      <c r="B26" s="714" t="s">
        <v>46</v>
      </c>
      <c r="D26" s="703"/>
      <c r="F26" s="703">
        <f>'31dictsaad'!K26</f>
        <v>2469</v>
      </c>
      <c r="G26" s="704">
        <f t="shared" si="0"/>
        <v>16.697098803002639</v>
      </c>
      <c r="H26" s="703">
        <f>'31dictsaad'!N26</f>
        <v>4387</v>
      </c>
      <c r="I26" s="560">
        <f t="shared" si="1"/>
        <v>29.667951579089742</v>
      </c>
      <c r="J26" s="703">
        <f>'31dictsaad'!Q26</f>
        <v>3707</v>
      </c>
      <c r="K26" s="560">
        <f t="shared" si="2"/>
        <v>25.069317643876378</v>
      </c>
      <c r="L26" s="703">
        <f>'31dictsaad'!W26</f>
        <v>4224</v>
      </c>
      <c r="M26" s="560">
        <f t="shared" si="3"/>
        <v>28.565631974031245</v>
      </c>
      <c r="N26" s="703">
        <f t="shared" si="4"/>
        <v>14787</v>
      </c>
      <c r="O26" s="560">
        <f t="shared" si="4"/>
        <v>100</v>
      </c>
      <c r="P26" s="724"/>
      <c r="Q26" s="724"/>
    </row>
    <row r="27" spans="2:25" s="697" customFormat="1" ht="18" customHeight="1" x14ac:dyDescent="0.25">
      <c r="B27" s="714" t="s">
        <v>1</v>
      </c>
      <c r="D27" s="703"/>
      <c r="F27" s="703">
        <f>'31dictsaad'!K27</f>
        <v>1245</v>
      </c>
      <c r="G27" s="704">
        <f t="shared" si="0"/>
        <v>23.345209075567222</v>
      </c>
      <c r="H27" s="703">
        <f>'31dictsaad'!N27</f>
        <v>1458</v>
      </c>
      <c r="I27" s="560">
        <f t="shared" si="1"/>
        <v>27.339208700543782</v>
      </c>
      <c r="J27" s="703">
        <f>'31dictsaad'!Q27</f>
        <v>1252</v>
      </c>
      <c r="K27" s="560">
        <f t="shared" si="2"/>
        <v>23.47646727920495</v>
      </c>
      <c r="L27" s="703">
        <f>'31dictsaad'!W27</f>
        <v>1378</v>
      </c>
      <c r="M27" s="560">
        <f t="shared" si="3"/>
        <v>25.839114944684042</v>
      </c>
      <c r="N27" s="706">
        <f t="shared" si="4"/>
        <v>5333</v>
      </c>
      <c r="O27" s="560">
        <f t="shared" si="4"/>
        <v>100</v>
      </c>
      <c r="P27" s="724"/>
      <c r="Q27" s="724"/>
    </row>
    <row r="28" spans="2:25" s="697" customFormat="1" ht="8.25" customHeight="1" x14ac:dyDescent="0.25">
      <c r="B28" s="714"/>
      <c r="D28" s="725"/>
      <c r="F28" s="703"/>
      <c r="G28" s="705"/>
      <c r="H28" s="703"/>
      <c r="I28" s="705"/>
      <c r="J28" s="703"/>
      <c r="K28" s="705"/>
      <c r="L28" s="703"/>
      <c r="M28" s="705"/>
      <c r="N28" s="706"/>
      <c r="O28" s="724"/>
      <c r="P28" s="724"/>
      <c r="Q28" s="705"/>
    </row>
    <row r="29" spans="2:25" s="697" customFormat="1" x14ac:dyDescent="0.25">
      <c r="B29" s="714" t="s">
        <v>0</v>
      </c>
      <c r="D29" s="726"/>
      <c r="F29" s="727">
        <f>SUM(F10:F27)</f>
        <v>430641</v>
      </c>
      <c r="G29" s="713">
        <f>F29*100/$N29</f>
        <v>21.408693110298461</v>
      </c>
      <c r="H29" s="727">
        <f>SUM(H10:H27)</f>
        <v>607364</v>
      </c>
      <c r="I29" s="713">
        <f>H29*100/$N29</f>
        <v>30.19422089917893</v>
      </c>
      <c r="J29" s="727">
        <f>SUM(J10:J27)</f>
        <v>580615</v>
      </c>
      <c r="K29" s="713">
        <f>J29*100/$N29</f>
        <v>28.864433136268818</v>
      </c>
      <c r="L29" s="727">
        <f>SUM(L10:L27)</f>
        <v>392904</v>
      </c>
      <c r="M29" s="713">
        <f>L29*100/$N29</f>
        <v>19.53265285425379</v>
      </c>
      <c r="N29" s="727">
        <f>SUM(N10:N27)</f>
        <v>2011524</v>
      </c>
      <c r="O29" s="713">
        <f>N29*100/$N29</f>
        <v>100</v>
      </c>
      <c r="P29" s="713"/>
      <c r="Q29" s="713"/>
    </row>
    <row r="30" spans="2:25" s="697" customFormat="1" ht="20.25" customHeight="1" x14ac:dyDescent="0.25">
      <c r="B30" s="714" t="s">
        <v>0</v>
      </c>
      <c r="C30" s="715"/>
      <c r="D30" s="727">
        <f>SUM(D10:D29)</f>
        <v>0</v>
      </c>
      <c r="E30" s="715"/>
      <c r="F30" s="727">
        <f>SUM(F10:F27)</f>
        <v>430641</v>
      </c>
      <c r="G30" s="728">
        <f>F30*100/$N30</f>
        <v>21.408693110298461</v>
      </c>
      <c r="H30" s="727">
        <f>SUM(H10:H27)</f>
        <v>607364</v>
      </c>
      <c r="I30" s="728">
        <f>H30*100/$N30</f>
        <v>30.19422089917893</v>
      </c>
      <c r="J30" s="727">
        <f>SUM(J10:J27)</f>
        <v>580615</v>
      </c>
      <c r="K30" s="728">
        <f>J30*100/$N30</f>
        <v>28.864433136268818</v>
      </c>
      <c r="L30" s="727">
        <f>SUM(L10:L28)</f>
        <v>392904</v>
      </c>
      <c r="M30" s="728">
        <f>L30*100/$N30</f>
        <v>19.53265285425379</v>
      </c>
      <c r="N30" s="727">
        <f>F30+H30+J30+L30</f>
        <v>2011524</v>
      </c>
      <c r="O30" s="728">
        <f>G30+I30+K30+M30</f>
        <v>100</v>
      </c>
      <c r="P30" s="729"/>
      <c r="Q30" s="729" t="e">
        <f>(N30/D30)</f>
        <v>#DIV/0!</v>
      </c>
    </row>
    <row r="31" spans="2:25" s="697" customFormat="1" ht="5.25" customHeight="1" x14ac:dyDescent="0.25">
      <c r="B31" s="714"/>
      <c r="C31" s="715"/>
      <c r="D31" s="727"/>
      <c r="E31" s="715"/>
      <c r="F31" s="727"/>
      <c r="G31" s="729"/>
      <c r="H31" s="727"/>
      <c r="I31" s="729"/>
      <c r="J31" s="727"/>
      <c r="K31" s="729"/>
      <c r="L31" s="727"/>
      <c r="M31" s="729"/>
      <c r="N31" s="727"/>
      <c r="O31" s="729"/>
      <c r="P31" s="727"/>
      <c r="Q31" s="729"/>
      <c r="R31" s="727"/>
      <c r="S31" s="729"/>
      <c r="T31" s="727"/>
      <c r="U31" s="729"/>
      <c r="V31" s="727"/>
      <c r="W31" s="729"/>
      <c r="X31" s="729"/>
      <c r="Y31" s="729"/>
    </row>
    <row r="32" spans="2:25" s="697" customFormat="1" ht="18.75" customHeight="1" x14ac:dyDescent="0.25">
      <c r="B32" s="730" t="s">
        <v>39</v>
      </c>
      <c r="C32" s="731"/>
      <c r="D32" s="731"/>
      <c r="E32" s="731"/>
      <c r="F32" s="731"/>
      <c r="G32" s="731"/>
      <c r="H32" s="731"/>
      <c r="I32" s="731"/>
      <c r="J32" s="731"/>
      <c r="K32" s="731"/>
      <c r="L32" s="731"/>
      <c r="N32" s="731"/>
      <c r="O32" s="731"/>
      <c r="P32" s="731"/>
      <c r="Q32" s="731"/>
      <c r="R32" s="731"/>
      <c r="S32" s="731"/>
      <c r="T32" s="731"/>
      <c r="U32" s="731"/>
      <c r="V32" s="731"/>
      <c r="W32" s="731"/>
    </row>
    <row r="33" spans="1:25" x14ac:dyDescent="0.35">
      <c r="A33" s="732"/>
      <c r="B33" s="733" t="s">
        <v>47</v>
      </c>
    </row>
    <row r="36" spans="1:25" x14ac:dyDescent="0.25">
      <c r="D36" s="734"/>
      <c r="T36" s="732"/>
      <c r="U36" s="732"/>
      <c r="X36" s="615"/>
      <c r="Y36" s="615"/>
    </row>
    <row r="37" spans="1:25" x14ac:dyDescent="0.25">
      <c r="T37" s="732"/>
      <c r="U37" s="732"/>
      <c r="X37" s="615"/>
      <c r="Y37" s="615"/>
    </row>
    <row r="38" spans="1:25" x14ac:dyDescent="0.25">
      <c r="T38" s="732"/>
      <c r="U38" s="732"/>
      <c r="X38" s="615"/>
      <c r="Y38" s="615"/>
    </row>
    <row r="39" spans="1:25" x14ac:dyDescent="0.25">
      <c r="T39" s="732"/>
      <c r="U39" s="732"/>
      <c r="X39" s="615"/>
      <c r="Y39" s="615"/>
    </row>
    <row r="40" spans="1:25" x14ac:dyDescent="0.25">
      <c r="T40" s="732"/>
      <c r="U40" s="732"/>
      <c r="X40" s="615"/>
      <c r="Y40" s="615"/>
    </row>
    <row r="41" spans="1:25" x14ac:dyDescent="0.25">
      <c r="T41" s="732"/>
      <c r="U41" s="732"/>
      <c r="X41" s="615"/>
      <c r="Y41" s="615"/>
    </row>
    <row r="42" spans="1:25" x14ac:dyDescent="0.25">
      <c r="T42" s="732"/>
      <c r="U42" s="732"/>
      <c r="X42" s="615"/>
      <c r="Y42" s="615"/>
    </row>
    <row r="43" spans="1:25" x14ac:dyDescent="0.25">
      <c r="T43" s="732"/>
      <c r="U43" s="732"/>
      <c r="X43" s="615"/>
      <c r="Y43" s="615"/>
    </row>
    <row r="44" spans="1:25" x14ac:dyDescent="0.25">
      <c r="T44" s="732"/>
      <c r="U44" s="732"/>
      <c r="X44" s="615"/>
      <c r="Y44" s="615"/>
    </row>
    <row r="45" spans="1:25" x14ac:dyDescent="0.25">
      <c r="T45" s="732"/>
      <c r="U45" s="732"/>
      <c r="X45" s="615"/>
      <c r="Y45" s="615"/>
    </row>
    <row r="46" spans="1:25" x14ac:dyDescent="0.25">
      <c r="T46" s="732"/>
      <c r="U46" s="732"/>
      <c r="X46" s="615"/>
      <c r="Y46" s="615"/>
    </row>
    <row r="47" spans="1:25" x14ac:dyDescent="0.25">
      <c r="T47" s="732"/>
      <c r="U47" s="732"/>
      <c r="X47" s="615"/>
      <c r="Y47" s="615"/>
    </row>
    <row r="48" spans="1: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7.816406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1: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3">
      <c r="B2" s="18"/>
      <c r="C2" s="18"/>
      <c r="D2" s="18"/>
      <c r="E2" s="18"/>
      <c r="F2" s="18"/>
      <c r="G2" s="18"/>
      <c r="H2" s="18"/>
      <c r="I2" s="18"/>
      <c r="J2" s="18"/>
      <c r="K2" s="18"/>
      <c r="X2" s="17"/>
      <c r="Y2" s="17"/>
    </row>
    <row r="3" spans="1:25" s="738" customFormat="1" ht="21" x14ac:dyDescent="0.25">
      <c r="B3" s="1505" t="s">
        <v>401</v>
      </c>
      <c r="C3" s="1505"/>
      <c r="D3" s="1505"/>
      <c r="E3" s="1505"/>
      <c r="F3" s="1505"/>
      <c r="G3" s="1505"/>
      <c r="H3" s="1505"/>
      <c r="I3" s="1505"/>
      <c r="J3" s="1505"/>
      <c r="K3" s="1505"/>
      <c r="L3" s="1505"/>
      <c r="M3" s="1505"/>
      <c r="N3" s="1505"/>
      <c r="O3" s="1505"/>
      <c r="P3" s="1505"/>
      <c r="Q3" s="1505"/>
      <c r="R3" s="1505"/>
      <c r="S3" s="1505"/>
      <c r="T3" s="1505"/>
      <c r="U3" s="1505"/>
      <c r="V3" s="1505"/>
      <c r="W3" s="1505"/>
      <c r="X3" s="1505"/>
      <c r="Y3" s="712"/>
    </row>
    <row r="4" spans="1:25" s="738" customFormat="1" ht="14.25" customHeight="1" x14ac:dyDescent="0.25">
      <c r="B4" s="1425" t="str">
        <f>porsaad!$B$6</f>
        <v>Situación a 31 de octubre de 2024</v>
      </c>
      <c r="C4" s="1425"/>
      <c r="D4" s="1425"/>
      <c r="E4" s="1425"/>
      <c r="F4" s="1425"/>
      <c r="G4" s="1425"/>
      <c r="H4" s="1425"/>
      <c r="I4" s="1425"/>
      <c r="J4" s="1425"/>
      <c r="K4" s="1425"/>
      <c r="L4" s="1425"/>
      <c r="M4" s="1425"/>
      <c r="N4" s="1425"/>
      <c r="O4" s="1425"/>
      <c r="P4" s="1425"/>
      <c r="Q4" s="1425"/>
      <c r="R4" s="1425"/>
      <c r="S4" s="1425"/>
      <c r="T4" s="1425"/>
      <c r="U4" s="1425"/>
      <c r="V4" s="1425"/>
      <c r="W4" s="1425"/>
      <c r="X4" s="739"/>
      <c r="Y4" s="739"/>
    </row>
    <row r="5" spans="1: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5">
      <c r="A6" s="132"/>
      <c r="F6" s="1508" t="s">
        <v>52</v>
      </c>
      <c r="G6" s="1508"/>
      <c r="H6" s="1508"/>
      <c r="I6" s="1508"/>
      <c r="J6" s="1508"/>
      <c r="K6" s="1508"/>
      <c r="L6" s="1508"/>
      <c r="M6" s="1508"/>
      <c r="N6" s="1508"/>
      <c r="O6" s="1508"/>
      <c r="P6" s="1508"/>
      <c r="Q6" s="1508"/>
      <c r="R6" s="1508"/>
      <c r="S6" s="1508"/>
      <c r="T6" s="1508"/>
      <c r="U6" s="1508"/>
      <c r="V6" s="1508"/>
      <c r="W6" s="1508"/>
      <c r="X6" s="154"/>
      <c r="Y6" s="154"/>
    </row>
    <row r="7" spans="1:25" s="133" customFormat="1" ht="64.5" customHeight="1" x14ac:dyDescent="0.25">
      <c r="A7" s="132"/>
      <c r="B7" s="1509" t="s">
        <v>12</v>
      </c>
      <c r="C7" s="155"/>
      <c r="D7" s="156"/>
      <c r="E7" s="155"/>
      <c r="F7" s="1510" t="s">
        <v>32</v>
      </c>
      <c r="G7" s="1510"/>
      <c r="H7" s="1510" t="s">
        <v>33</v>
      </c>
      <c r="I7" s="1510"/>
      <c r="J7" s="1510" t="s">
        <v>48</v>
      </c>
      <c r="K7" s="1510"/>
      <c r="L7" s="1510"/>
      <c r="M7" s="1510"/>
      <c r="N7" s="1510" t="s">
        <v>224</v>
      </c>
      <c r="O7" s="1510"/>
      <c r="P7" s="156"/>
      <c r="Q7" s="156"/>
    </row>
    <row r="8" spans="1:25" s="155" customFormat="1" ht="20.25" customHeight="1" x14ac:dyDescent="0.25">
      <c r="A8" s="189"/>
      <c r="B8" s="1509"/>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5">
      <c r="A9" s="190"/>
      <c r="B9" s="158"/>
      <c r="C9" s="159"/>
      <c r="D9" s="160"/>
      <c r="E9" s="159"/>
      <c r="F9" s="161"/>
      <c r="G9" s="161"/>
      <c r="H9" s="161"/>
      <c r="I9" s="161"/>
      <c r="J9" s="161"/>
      <c r="K9" s="161"/>
      <c r="L9" s="161"/>
      <c r="M9" s="161"/>
      <c r="N9" s="161"/>
      <c r="O9" s="161"/>
      <c r="P9" s="161"/>
      <c r="Q9" s="161"/>
    </row>
    <row r="10" spans="1:25" s="162" customFormat="1" ht="18" customHeight="1" x14ac:dyDescent="0.25">
      <c r="A10" s="191"/>
      <c r="B10" s="146" t="s">
        <v>8</v>
      </c>
      <c r="C10" s="159"/>
      <c r="D10" s="163"/>
      <c r="F10" s="164">
        <f>'31dictsaad'!K10</f>
        <v>77126</v>
      </c>
      <c r="G10" s="165">
        <f t="shared" ref="G10:G27" si="0">F10*100/$N10</f>
        <v>24.934693771984275</v>
      </c>
      <c r="H10" s="164">
        <f>'31dictsaad'!N10</f>
        <v>137346</v>
      </c>
      <c r="I10" s="165">
        <f t="shared" ref="I10:I27" si="1">H10*100/$N10</f>
        <v>44.403708876474241</v>
      </c>
      <c r="J10" s="164">
        <f>'31dictsaad'!Q10</f>
        <v>94840</v>
      </c>
      <c r="K10" s="165">
        <f t="shared" ref="K10:K27" si="2">J10*100/$N10</f>
        <v>30.661597351541484</v>
      </c>
      <c r="L10" s="164"/>
      <c r="M10" s="165"/>
      <c r="N10" s="164">
        <f>F10+H10+J10+L10</f>
        <v>309312</v>
      </c>
      <c r="O10" s="165">
        <f>G10+I10+K10+M10</f>
        <v>100</v>
      </c>
      <c r="P10" s="166"/>
      <c r="Q10" s="166"/>
    </row>
    <row r="11" spans="1:25" s="162" customFormat="1" ht="18" customHeight="1" x14ac:dyDescent="0.25">
      <c r="A11" s="191"/>
      <c r="B11" s="146" t="s">
        <v>7</v>
      </c>
      <c r="C11" s="159"/>
      <c r="D11" s="163"/>
      <c r="F11" s="164">
        <f>'31dictsaad'!K11</f>
        <v>13021</v>
      </c>
      <c r="G11" s="165">
        <f t="shared" si="0"/>
        <v>29.366260712674787</v>
      </c>
      <c r="H11" s="164">
        <f>'31dictsaad'!N11</f>
        <v>15885</v>
      </c>
      <c r="I11" s="165">
        <f t="shared" si="1"/>
        <v>35.825439783491206</v>
      </c>
      <c r="J11" s="164">
        <f>'31dictsaad'!Q11</f>
        <v>15434</v>
      </c>
      <c r="K11" s="165">
        <f t="shared" si="2"/>
        <v>34.808299503834007</v>
      </c>
      <c r="L11" s="164"/>
      <c r="M11" s="165"/>
      <c r="N11" s="164">
        <f t="shared" ref="N11:O27" si="3">F11+H11+J11+L11</f>
        <v>44340</v>
      </c>
      <c r="O11" s="165">
        <f t="shared" si="3"/>
        <v>100</v>
      </c>
      <c r="P11" s="166"/>
      <c r="Q11" s="166"/>
    </row>
    <row r="12" spans="1:25" s="162" customFormat="1" ht="22.5" customHeight="1" x14ac:dyDescent="0.25">
      <c r="A12" s="191"/>
      <c r="B12" s="146" t="s">
        <v>37</v>
      </c>
      <c r="C12" s="159"/>
      <c r="D12" s="163"/>
      <c r="F12" s="163">
        <f>'31dictsaad'!K12</f>
        <v>7903</v>
      </c>
      <c r="G12" s="165">
        <f t="shared" si="0"/>
        <v>24.102595382597823</v>
      </c>
      <c r="H12" s="163">
        <f>'31dictsaad'!N12</f>
        <v>10949</v>
      </c>
      <c r="I12" s="165">
        <f t="shared" si="1"/>
        <v>33.392296196895302</v>
      </c>
      <c r="J12" s="163">
        <f>'31dictsaad'!Q12</f>
        <v>13937</v>
      </c>
      <c r="K12" s="165">
        <f t="shared" si="2"/>
        <v>42.505108420506879</v>
      </c>
      <c r="L12" s="163"/>
      <c r="M12" s="165"/>
      <c r="N12" s="164">
        <f t="shared" si="3"/>
        <v>32789</v>
      </c>
      <c r="O12" s="165">
        <f t="shared" si="3"/>
        <v>100</v>
      </c>
      <c r="P12" s="166"/>
      <c r="Q12" s="166"/>
    </row>
    <row r="13" spans="1:25" s="162" customFormat="1" ht="18" customHeight="1" x14ac:dyDescent="0.25">
      <c r="A13" s="191"/>
      <c r="B13" s="146" t="s">
        <v>38</v>
      </c>
      <c r="C13" s="159"/>
      <c r="D13" s="163"/>
      <c r="F13" s="164">
        <f>'31dictsaad'!K13</f>
        <v>8588</v>
      </c>
      <c r="G13" s="165">
        <f t="shared" si="0"/>
        <v>24.212692773971636</v>
      </c>
      <c r="H13" s="164">
        <f>'31dictsaad'!N13</f>
        <v>11458</v>
      </c>
      <c r="I13" s="165">
        <f t="shared" si="1"/>
        <v>32.304265696805665</v>
      </c>
      <c r="J13" s="164">
        <f>'31dictsaad'!Q13</f>
        <v>15423</v>
      </c>
      <c r="K13" s="165">
        <f t="shared" si="2"/>
        <v>43.483041529222703</v>
      </c>
      <c r="L13" s="164"/>
      <c r="M13" s="165"/>
      <c r="N13" s="164">
        <f t="shared" si="3"/>
        <v>35469</v>
      </c>
      <c r="O13" s="165">
        <f t="shared" si="3"/>
        <v>100</v>
      </c>
      <c r="P13" s="166"/>
      <c r="Q13" s="166"/>
    </row>
    <row r="14" spans="1:25" s="162" customFormat="1" ht="18" customHeight="1" x14ac:dyDescent="0.25">
      <c r="A14" s="191"/>
      <c r="B14" s="146" t="s">
        <v>6</v>
      </c>
      <c r="C14" s="159"/>
      <c r="D14" s="163"/>
      <c r="F14" s="164">
        <f>'31dictsaad'!K14</f>
        <v>16751</v>
      </c>
      <c r="G14" s="165">
        <f t="shared" si="0"/>
        <v>32.750698965726237</v>
      </c>
      <c r="H14" s="164">
        <f>'31dictsaad'!N14</f>
        <v>18049</v>
      </c>
      <c r="I14" s="165">
        <f t="shared" si="1"/>
        <v>35.288482217920894</v>
      </c>
      <c r="J14" s="164">
        <f>'31dictsaad'!Q14</f>
        <v>16347</v>
      </c>
      <c r="K14" s="165">
        <f t="shared" si="2"/>
        <v>31.960818816352866</v>
      </c>
      <c r="L14" s="164"/>
      <c r="M14" s="165"/>
      <c r="N14" s="164">
        <f t="shared" si="3"/>
        <v>51147</v>
      </c>
      <c r="O14" s="165">
        <f t="shared" si="3"/>
        <v>100</v>
      </c>
      <c r="P14" s="166"/>
      <c r="Q14" s="166"/>
    </row>
    <row r="15" spans="1:25" s="162" customFormat="1" ht="18" customHeight="1" x14ac:dyDescent="0.25">
      <c r="A15" s="191"/>
      <c r="B15" s="146" t="s">
        <v>5</v>
      </c>
      <c r="C15" s="159"/>
      <c r="D15" s="163"/>
      <c r="F15" s="163">
        <f>'31dictsaad'!K15</f>
        <v>5459</v>
      </c>
      <c r="G15" s="165">
        <f t="shared" si="0"/>
        <v>28.842394462936547</v>
      </c>
      <c r="H15" s="163">
        <f>'31dictsaad'!N15</f>
        <v>8031</v>
      </c>
      <c r="I15" s="165">
        <f t="shared" si="1"/>
        <v>42.431447139007766</v>
      </c>
      <c r="J15" s="163">
        <f>'31dictsaad'!Q15</f>
        <v>5437</v>
      </c>
      <c r="K15" s="165">
        <f t="shared" si="2"/>
        <v>28.726158398055688</v>
      </c>
      <c r="L15" s="163"/>
      <c r="M15" s="165"/>
      <c r="N15" s="164">
        <f t="shared" si="3"/>
        <v>18927</v>
      </c>
      <c r="O15" s="165">
        <f t="shared" si="3"/>
        <v>100</v>
      </c>
      <c r="P15" s="166"/>
      <c r="Q15" s="166"/>
    </row>
    <row r="16" spans="1:25" s="162" customFormat="1" ht="18" customHeight="1" x14ac:dyDescent="0.25">
      <c r="A16" s="191"/>
      <c r="B16" s="146" t="s">
        <v>4</v>
      </c>
      <c r="C16" s="159"/>
      <c r="D16" s="163"/>
      <c r="F16" s="164">
        <f>'31dictsaad'!K16</f>
        <v>35137</v>
      </c>
      <c r="G16" s="165">
        <f t="shared" si="0"/>
        <v>27.971977868885084</v>
      </c>
      <c r="H16" s="164">
        <f>'31dictsaad'!N16</f>
        <v>41344</v>
      </c>
      <c r="I16" s="165">
        <f t="shared" si="1"/>
        <v>32.913266727699714</v>
      </c>
      <c r="J16" s="164">
        <f>'31dictsaad'!Q16</f>
        <v>49134</v>
      </c>
      <c r="K16" s="165">
        <f t="shared" si="2"/>
        <v>39.114755403415195</v>
      </c>
      <c r="L16" s="164"/>
      <c r="M16" s="165"/>
      <c r="N16" s="164">
        <f t="shared" si="3"/>
        <v>125615</v>
      </c>
      <c r="O16" s="165">
        <f t="shared" si="3"/>
        <v>100</v>
      </c>
      <c r="P16" s="166"/>
      <c r="Q16" s="166"/>
    </row>
    <row r="17" spans="1:25" s="162" customFormat="1" ht="18" customHeight="1" x14ac:dyDescent="0.25">
      <c r="A17" s="191"/>
      <c r="B17" s="146" t="s">
        <v>40</v>
      </c>
      <c r="C17" s="159"/>
      <c r="D17" s="163"/>
      <c r="F17" s="164">
        <f>'31dictsaad'!K17</f>
        <v>23508</v>
      </c>
      <c r="G17" s="165">
        <f t="shared" si="0"/>
        <v>29.616377952755904</v>
      </c>
      <c r="H17" s="164">
        <f>'31dictsaad'!N17</f>
        <v>26088</v>
      </c>
      <c r="I17" s="165">
        <f t="shared" si="1"/>
        <v>32.86677165354331</v>
      </c>
      <c r="J17" s="164">
        <f>'31dictsaad'!Q17</f>
        <v>29779</v>
      </c>
      <c r="K17" s="165">
        <f t="shared" si="2"/>
        <v>37.516850393700786</v>
      </c>
      <c r="L17" s="164"/>
      <c r="M17" s="165"/>
      <c r="N17" s="164">
        <f t="shared" si="3"/>
        <v>79375</v>
      </c>
      <c r="O17" s="165">
        <f t="shared" si="3"/>
        <v>100</v>
      </c>
      <c r="P17" s="166"/>
      <c r="Q17" s="166"/>
    </row>
    <row r="18" spans="1:25" s="162" customFormat="1" ht="18" customHeight="1" x14ac:dyDescent="0.25">
      <c r="A18" s="191"/>
      <c r="B18" s="146" t="s">
        <v>41</v>
      </c>
      <c r="C18" s="159"/>
      <c r="D18" s="163"/>
      <c r="F18" s="164">
        <f>'31dictsaad'!K18</f>
        <v>49352</v>
      </c>
      <c r="G18" s="165">
        <f t="shared" si="0"/>
        <v>18.665446307341444</v>
      </c>
      <c r="H18" s="164">
        <f>'31dictsaad'!N18</f>
        <v>100637</v>
      </c>
      <c r="I18" s="165">
        <f t="shared" si="1"/>
        <v>38.061973578212047</v>
      </c>
      <c r="J18" s="164">
        <f>'31dictsaad'!Q18</f>
        <v>114414</v>
      </c>
      <c r="K18" s="165">
        <f t="shared" si="2"/>
        <v>43.272580114446505</v>
      </c>
      <c r="L18" s="164"/>
      <c r="M18" s="165"/>
      <c r="N18" s="164">
        <f t="shared" si="3"/>
        <v>264403</v>
      </c>
      <c r="O18" s="165">
        <f t="shared" si="3"/>
        <v>100</v>
      </c>
      <c r="P18" s="166"/>
      <c r="Q18" s="166"/>
    </row>
    <row r="19" spans="1:25" s="162" customFormat="1" ht="18" customHeight="1" x14ac:dyDescent="0.25">
      <c r="A19" s="191"/>
      <c r="B19" s="146" t="s">
        <v>3</v>
      </c>
      <c r="C19" s="159"/>
      <c r="D19" s="163"/>
      <c r="F19" s="164">
        <f>'31dictsaad'!K19</f>
        <v>47986</v>
      </c>
      <c r="G19" s="165">
        <f t="shared" si="0"/>
        <v>28.190908129575014</v>
      </c>
      <c r="H19" s="164">
        <f>'31dictsaad'!N19</f>
        <v>63767</v>
      </c>
      <c r="I19" s="165">
        <f>H19*100/$N19</f>
        <v>37.46196054471325</v>
      </c>
      <c r="J19" s="164">
        <f>'31dictsaad'!Q19</f>
        <v>58465</v>
      </c>
      <c r="K19" s="165">
        <f>J19*100/$N19</f>
        <v>34.347131325711736</v>
      </c>
      <c r="L19" s="164"/>
      <c r="M19" s="165"/>
      <c r="N19" s="164">
        <f t="shared" si="3"/>
        <v>170218</v>
      </c>
      <c r="O19" s="165">
        <f t="shared" si="3"/>
        <v>100</v>
      </c>
      <c r="P19" s="166"/>
      <c r="Q19" s="166"/>
    </row>
    <row r="20" spans="1:25" s="162" customFormat="1" ht="18" customHeight="1" x14ac:dyDescent="0.25">
      <c r="A20" s="191"/>
      <c r="B20" s="146" t="s">
        <v>2</v>
      </c>
      <c r="C20" s="159"/>
      <c r="D20" s="163"/>
      <c r="F20" s="164">
        <f>'31dictsaad'!K20</f>
        <v>13320</v>
      </c>
      <c r="G20" s="165">
        <f t="shared" si="0"/>
        <v>32.34658442409966</v>
      </c>
      <c r="H20" s="164">
        <f>'31dictsaad'!N20</f>
        <v>13666</v>
      </c>
      <c r="I20" s="165">
        <f>H20*100/$N20</f>
        <v>33.186818524004956</v>
      </c>
      <c r="J20" s="164">
        <f>'31dictsaad'!Q20</f>
        <v>14193</v>
      </c>
      <c r="K20" s="165">
        <f>J20*100/$N20</f>
        <v>34.466597051895384</v>
      </c>
      <c r="L20" s="164"/>
      <c r="M20" s="165"/>
      <c r="N20" s="164">
        <f t="shared" si="3"/>
        <v>41179</v>
      </c>
      <c r="O20" s="165">
        <f t="shared" si="3"/>
        <v>100</v>
      </c>
      <c r="P20" s="166"/>
      <c r="Q20" s="166"/>
    </row>
    <row r="21" spans="1:25" s="162" customFormat="1" ht="18" customHeight="1" x14ac:dyDescent="0.25">
      <c r="A21" s="191"/>
      <c r="B21" s="146" t="s">
        <v>35</v>
      </c>
      <c r="C21" s="159"/>
      <c r="D21" s="163"/>
      <c r="F21" s="164">
        <f>'31dictsaad'!K21</f>
        <v>26032</v>
      </c>
      <c r="G21" s="165">
        <f t="shared" si="0"/>
        <v>33.381206401313086</v>
      </c>
      <c r="H21" s="164">
        <f>'31dictsaad'!N21</f>
        <v>26764</v>
      </c>
      <c r="I21" s="165">
        <f>H21*100/$N21</f>
        <v>34.31986048420189</v>
      </c>
      <c r="J21" s="164">
        <f>'31dictsaad'!Q21</f>
        <v>25188</v>
      </c>
      <c r="K21" s="165">
        <f>J21*100/$N21</f>
        <v>32.298933114485024</v>
      </c>
      <c r="L21" s="164"/>
      <c r="M21" s="165"/>
      <c r="N21" s="164">
        <f t="shared" si="3"/>
        <v>77984</v>
      </c>
      <c r="O21" s="165">
        <f t="shared" si="3"/>
        <v>100</v>
      </c>
      <c r="P21" s="166"/>
      <c r="Q21" s="166"/>
    </row>
    <row r="22" spans="1:25" s="162" customFormat="1" ht="21" customHeight="1" x14ac:dyDescent="0.25">
      <c r="A22" s="191"/>
      <c r="B22" s="146" t="s">
        <v>42</v>
      </c>
      <c r="C22" s="159"/>
      <c r="D22" s="163"/>
      <c r="F22" s="164">
        <f>'31dictsaad'!K22</f>
        <v>64668</v>
      </c>
      <c r="G22" s="165">
        <f t="shared" si="0"/>
        <v>32.108916495367474</v>
      </c>
      <c r="H22" s="164">
        <f>'31dictsaad'!N22</f>
        <v>74994</v>
      </c>
      <c r="I22" s="165">
        <f>H22*100/$N22</f>
        <v>37.235975809574882</v>
      </c>
      <c r="J22" s="164">
        <f>'31dictsaad'!Q22</f>
        <v>61740</v>
      </c>
      <c r="K22" s="165">
        <f>J22*100/$N22</f>
        <v>30.655107695057644</v>
      </c>
      <c r="L22" s="164"/>
      <c r="M22" s="165"/>
      <c r="N22" s="164">
        <f t="shared" si="3"/>
        <v>201402</v>
      </c>
      <c r="O22" s="165">
        <f t="shared" si="3"/>
        <v>100</v>
      </c>
      <c r="P22" s="166"/>
      <c r="Q22" s="166"/>
    </row>
    <row r="23" spans="1:25" s="162" customFormat="1" ht="18" customHeight="1" x14ac:dyDescent="0.25">
      <c r="A23" s="191"/>
      <c r="B23" s="146" t="s">
        <v>43</v>
      </c>
      <c r="C23" s="159"/>
      <c r="D23" s="163"/>
      <c r="F23" s="164">
        <f>'31dictsaad'!K23</f>
        <v>15019</v>
      </c>
      <c r="G23" s="165">
        <f t="shared" si="0"/>
        <v>29.635549241303103</v>
      </c>
      <c r="H23" s="164">
        <f>'31dictsaad'!N23</f>
        <v>19227</v>
      </c>
      <c r="I23" s="165">
        <f>H23*100/$N23</f>
        <v>37.938791215296277</v>
      </c>
      <c r="J23" s="164">
        <f>'31dictsaad'!Q23</f>
        <v>16433</v>
      </c>
      <c r="K23" s="165">
        <f>J23*100/$N23</f>
        <v>32.42565954340062</v>
      </c>
      <c r="L23" s="164"/>
      <c r="M23" s="165"/>
      <c r="N23" s="164">
        <f t="shared" si="3"/>
        <v>50679</v>
      </c>
      <c r="O23" s="165">
        <f t="shared" si="3"/>
        <v>100</v>
      </c>
      <c r="P23" s="166"/>
      <c r="Q23" s="166"/>
    </row>
    <row r="24" spans="1:25" s="162" customFormat="1" ht="22.5" customHeight="1" x14ac:dyDescent="0.25">
      <c r="A24" s="191"/>
      <c r="B24" s="146" t="s">
        <v>44</v>
      </c>
      <c r="C24" s="159"/>
      <c r="D24" s="163"/>
      <c r="F24" s="163">
        <f>'31dictsaad'!K24</f>
        <v>3289</v>
      </c>
      <c r="G24" s="167">
        <f t="shared" si="0"/>
        <v>19.846729423123339</v>
      </c>
      <c r="H24" s="163">
        <f>'31dictsaad'!N24</f>
        <v>6320</v>
      </c>
      <c r="I24" s="165">
        <f t="shared" si="1"/>
        <v>38.136615978759352</v>
      </c>
      <c r="J24" s="163">
        <f>'31dictsaad'!Q24</f>
        <v>6963</v>
      </c>
      <c r="K24" s="165">
        <f t="shared" si="2"/>
        <v>42.016654598117306</v>
      </c>
      <c r="L24" s="163"/>
      <c r="M24" s="165"/>
      <c r="N24" s="163">
        <f t="shared" si="3"/>
        <v>16572</v>
      </c>
      <c r="O24" s="165">
        <f t="shared" si="3"/>
        <v>100</v>
      </c>
      <c r="P24" s="166"/>
      <c r="Q24" s="166"/>
    </row>
    <row r="25" spans="1:25" s="162" customFormat="1" ht="18" customHeight="1" x14ac:dyDescent="0.25">
      <c r="A25" s="191"/>
      <c r="B25" s="146" t="s">
        <v>45</v>
      </c>
      <c r="C25" s="159"/>
      <c r="D25" s="163"/>
      <c r="F25" s="163">
        <f>'31dictsaad'!K25</f>
        <v>19768</v>
      </c>
      <c r="G25" s="167">
        <f t="shared" si="0"/>
        <v>23.341323163027948</v>
      </c>
      <c r="H25" s="163">
        <f>'31dictsaad'!N25</f>
        <v>26994</v>
      </c>
      <c r="I25" s="165">
        <f t="shared" si="1"/>
        <v>31.873516666469872</v>
      </c>
      <c r="J25" s="163">
        <f>'31dictsaad'!Q25</f>
        <v>37929</v>
      </c>
      <c r="K25" s="165">
        <f t="shared" si="2"/>
        <v>44.785160170502181</v>
      </c>
      <c r="L25" s="163"/>
      <c r="M25" s="165"/>
      <c r="N25" s="163">
        <f t="shared" si="3"/>
        <v>84691</v>
      </c>
      <c r="O25" s="165">
        <f t="shared" si="3"/>
        <v>100</v>
      </c>
      <c r="P25" s="166"/>
      <c r="Q25" s="166"/>
    </row>
    <row r="26" spans="1:25" s="162" customFormat="1" ht="18" customHeight="1" x14ac:dyDescent="0.25">
      <c r="A26" s="191"/>
      <c r="B26" s="146" t="s">
        <v>46</v>
      </c>
      <c r="C26" s="159"/>
      <c r="D26" s="163"/>
      <c r="F26" s="163">
        <f>'31dictsaad'!K26</f>
        <v>2469</v>
      </c>
      <c r="G26" s="167">
        <f t="shared" si="0"/>
        <v>23.374041465492759</v>
      </c>
      <c r="H26" s="163">
        <f>'31dictsaad'!N26</f>
        <v>4387</v>
      </c>
      <c r="I26" s="165">
        <f t="shared" si="1"/>
        <v>41.53176181009183</v>
      </c>
      <c r="J26" s="163">
        <f>'31dictsaad'!Q26</f>
        <v>3707</v>
      </c>
      <c r="K26" s="165">
        <f t="shared" si="2"/>
        <v>35.094196724415411</v>
      </c>
      <c r="L26" s="163"/>
      <c r="M26" s="165"/>
      <c r="N26" s="163">
        <f t="shared" si="3"/>
        <v>10563</v>
      </c>
      <c r="O26" s="165">
        <f t="shared" si="3"/>
        <v>100</v>
      </c>
      <c r="P26" s="166"/>
      <c r="Q26" s="166"/>
    </row>
    <row r="27" spans="1:25" s="162" customFormat="1" ht="18" customHeight="1" x14ac:dyDescent="0.25">
      <c r="A27" s="191"/>
      <c r="B27" s="146" t="s">
        <v>1</v>
      </c>
      <c r="C27" s="159"/>
      <c r="D27" s="163"/>
      <c r="F27" s="163">
        <f>'31dictsaad'!K27</f>
        <v>1245</v>
      </c>
      <c r="G27" s="167">
        <f t="shared" si="0"/>
        <v>31.479140328697852</v>
      </c>
      <c r="H27" s="163">
        <f>'31dictsaad'!N27</f>
        <v>1458</v>
      </c>
      <c r="I27" s="165">
        <f t="shared" si="1"/>
        <v>36.86472819216182</v>
      </c>
      <c r="J27" s="163">
        <f>'31dictsaad'!Q27</f>
        <v>1252</v>
      </c>
      <c r="K27" s="165">
        <f t="shared" si="2"/>
        <v>31.656131479140328</v>
      </c>
      <c r="L27" s="163"/>
      <c r="M27" s="165"/>
      <c r="N27" s="164">
        <f t="shared" si="3"/>
        <v>3955</v>
      </c>
      <c r="O27" s="165">
        <f t="shared" si="3"/>
        <v>100</v>
      </c>
      <c r="P27" s="166"/>
      <c r="Q27" s="166"/>
    </row>
    <row r="28" spans="1:25" s="162" customFormat="1" ht="8.25" customHeight="1" x14ac:dyDescent="0.25">
      <c r="A28" s="191"/>
      <c r="B28" s="168"/>
      <c r="C28" s="159"/>
      <c r="D28" s="169"/>
      <c r="F28" s="163"/>
      <c r="G28" s="170"/>
      <c r="H28" s="163"/>
      <c r="I28" s="170"/>
      <c r="J28" s="163"/>
      <c r="K28" s="170"/>
      <c r="L28" s="163"/>
      <c r="M28" s="170"/>
      <c r="N28" s="164"/>
      <c r="O28" s="166"/>
      <c r="P28" s="166"/>
      <c r="Q28" s="170"/>
    </row>
    <row r="29" spans="1:25" s="162" customFormat="1" ht="14" x14ac:dyDescent="0.25">
      <c r="B29" s="208" t="s">
        <v>0</v>
      </c>
      <c r="C29" s="159"/>
      <c r="D29" s="171"/>
      <c r="F29" s="147">
        <f>SUM(F10:F27)</f>
        <v>430641</v>
      </c>
      <c r="G29" s="172">
        <f>F29*100/$N29</f>
        <v>26.605441672535864</v>
      </c>
      <c r="H29" s="147">
        <f>SUM(H10:H27)</f>
        <v>607364</v>
      </c>
      <c r="I29" s="172">
        <f>H29*100/$N29</f>
        <v>37.523569460404545</v>
      </c>
      <c r="J29" s="147">
        <f>SUM(J10:J27)</f>
        <v>580615</v>
      </c>
      <c r="K29" s="172">
        <f>J29*100/$N29</f>
        <v>35.870988867059594</v>
      </c>
      <c r="L29" s="147"/>
      <c r="M29" s="172"/>
      <c r="N29" s="147">
        <f>SUM(N10:N27)</f>
        <v>1618620</v>
      </c>
      <c r="O29" s="172">
        <f>N29*100/$N29</f>
        <v>100</v>
      </c>
      <c r="P29" s="172"/>
      <c r="Q29" s="172"/>
    </row>
    <row r="30" spans="1:25" s="162" customFormat="1" ht="20.25" customHeight="1" x14ac:dyDescent="0.25">
      <c r="B30" s="146" t="s">
        <v>0</v>
      </c>
      <c r="C30" s="173"/>
      <c r="D30" s="147">
        <f>SUM(D10:D29)</f>
        <v>0</v>
      </c>
      <c r="E30" s="174"/>
      <c r="F30" s="147">
        <f>SUM(F10:F27)</f>
        <v>430641</v>
      </c>
      <c r="G30" s="175">
        <f>F30*100/$N30</f>
        <v>26.605441672535864</v>
      </c>
      <c r="H30" s="147">
        <f>SUM(H10:H27)</f>
        <v>607364</v>
      </c>
      <c r="I30" s="175">
        <f>H30*100/$N30</f>
        <v>37.523569460404545</v>
      </c>
      <c r="J30" s="147">
        <f>SUM(J10:J27)</f>
        <v>580615</v>
      </c>
      <c r="K30" s="175">
        <f>J30*100/$N30</f>
        <v>35.870988867059594</v>
      </c>
      <c r="L30" s="147">
        <f>SUM(L10:L28)</f>
        <v>0</v>
      </c>
      <c r="M30" s="175">
        <f>L30*100/$N30</f>
        <v>0</v>
      </c>
      <c r="N30" s="147">
        <f>F30+H30+J30+L30</f>
        <v>1618620</v>
      </c>
      <c r="O30" s="175">
        <f>G30+I30+K30+M30</f>
        <v>100</v>
      </c>
      <c r="P30" s="176"/>
      <c r="Q30" s="176" t="e">
        <f>(N30/D30)</f>
        <v>#DIV/0!</v>
      </c>
    </row>
    <row r="31" spans="1: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53125" defaultRowHeight="14.5" x14ac:dyDescent="0.25"/>
  <cols>
    <col min="1" max="1" width="0.81640625" style="333" customWidth="1"/>
    <col min="2" max="2" width="28.7265625" style="333" customWidth="1"/>
    <col min="3" max="3" width="0.7265625" style="333" customWidth="1"/>
    <col min="4" max="4" width="11.81640625" style="333" customWidth="1"/>
    <col min="5" max="5" width="7.7265625" style="333" customWidth="1"/>
    <col min="6" max="6" width="0.453125" style="333" customWidth="1"/>
    <col min="7" max="7" width="16.54296875" style="333" customWidth="1"/>
    <col min="8" max="8" width="7.26953125" style="333" customWidth="1"/>
    <col min="9" max="9" width="0.7265625" style="333" customWidth="1"/>
    <col min="10" max="10" width="10.453125" style="333" customWidth="1"/>
    <col min="11" max="11" width="9.54296875" style="333" customWidth="1"/>
    <col min="12" max="12" width="11" style="333" customWidth="1"/>
    <col min="13" max="19" width="11.453125" style="333"/>
    <col min="20" max="20" width="2.26953125" style="333" customWidth="1"/>
    <col min="21" max="16384" width="11.453125" style="333"/>
  </cols>
  <sheetData>
    <row r="1" spans="1:260" s="613" customFormat="1" ht="9" customHeight="1" x14ac:dyDescent="0.35">
      <c r="A1" s="340"/>
      <c r="B1" s="311"/>
      <c r="C1" s="341"/>
      <c r="D1" s="340"/>
      <c r="E1" s="340"/>
      <c r="F1" s="341"/>
      <c r="G1" s="340"/>
      <c r="H1" s="340"/>
      <c r="I1" s="341"/>
      <c r="J1" s="340"/>
      <c r="K1" s="340"/>
      <c r="L1" s="748"/>
      <c r="M1" s="748"/>
      <c r="N1" s="748"/>
      <c r="O1" s="748"/>
      <c r="P1" s="340"/>
      <c r="Q1" s="340"/>
      <c r="R1" s="340"/>
      <c r="S1" s="748"/>
      <c r="T1" s="748"/>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35">
      <c r="A2" s="343"/>
      <c r="B2" s="749"/>
      <c r="C2" s="749"/>
      <c r="D2" s="749"/>
      <c r="E2" s="749"/>
      <c r="F2" s="749"/>
      <c r="G2" s="749"/>
      <c r="H2" s="749"/>
      <c r="I2" s="749"/>
      <c r="J2" s="343"/>
      <c r="K2" s="343"/>
      <c r="L2" s="748"/>
      <c r="M2" s="748"/>
      <c r="N2" s="748"/>
      <c r="O2" s="748"/>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7" customHeight="1" x14ac:dyDescent="0.35">
      <c r="A3" s="345"/>
      <c r="B3" s="1387"/>
      <c r="C3" s="1387"/>
      <c r="D3" s="1387"/>
      <c r="E3" s="1387"/>
      <c r="F3" s="1387"/>
      <c r="G3" s="1387"/>
      <c r="H3" s="1387"/>
      <c r="I3" s="1387"/>
      <c r="J3" s="345"/>
      <c r="K3" s="345"/>
      <c r="L3" s="748"/>
      <c r="M3" s="748"/>
      <c r="N3" s="748"/>
      <c r="O3" s="748"/>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5">
      <c r="A4" s="1483" t="s">
        <v>402</v>
      </c>
      <c r="B4" s="1483"/>
      <c r="C4" s="1483"/>
      <c r="D4" s="1483"/>
      <c r="E4" s="1483"/>
      <c r="F4" s="1483"/>
      <c r="G4" s="1483"/>
      <c r="H4" s="1483"/>
      <c r="I4" s="1483"/>
      <c r="J4" s="1483"/>
      <c r="K4" s="1483"/>
      <c r="L4" s="1483"/>
      <c r="M4" s="1483"/>
      <c r="N4" s="1483"/>
      <c r="O4" s="1483"/>
      <c r="P4" s="1483"/>
      <c r="Q4" s="1483"/>
      <c r="R4" s="1483"/>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5">
      <c r="A5" s="492"/>
      <c r="B5" s="1425" t="str">
        <f>porsaad!$B$6</f>
        <v>Situación a 31 de octubre de 2024</v>
      </c>
      <c r="C5" s="1425"/>
      <c r="D5" s="1425"/>
      <c r="E5" s="1425"/>
      <c r="F5" s="1425"/>
      <c r="G5" s="1425"/>
      <c r="H5" s="1425"/>
      <c r="I5" s="1425"/>
      <c r="J5" s="1425"/>
      <c r="K5" s="1425"/>
      <c r="L5" s="1425"/>
      <c r="M5" s="1425"/>
      <c r="N5" s="1425"/>
      <c r="O5" s="1425"/>
      <c r="P5" s="1425"/>
      <c r="Q5" s="1425"/>
      <c r="R5" s="1425"/>
      <c r="S5" s="750"/>
      <c r="T5" s="750"/>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7" customHeight="1" x14ac:dyDescent="0.25">
      <c r="A6" s="345"/>
      <c r="B6" s="345"/>
      <c r="C6" s="345"/>
      <c r="D6" s="487"/>
      <c r="E6" s="487"/>
      <c r="F6" s="345"/>
      <c r="G6" s="345"/>
      <c r="H6" s="345"/>
      <c r="I6" s="345"/>
      <c r="J6" s="345"/>
      <c r="K6" s="345"/>
      <c r="L6" s="345"/>
      <c r="M6" s="751"/>
      <c r="N6" s="751"/>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5">
      <c r="A7" s="345"/>
      <c r="B7" s="345"/>
      <c r="C7" s="345"/>
      <c r="D7" s="345"/>
      <c r="E7" s="345"/>
      <c r="F7" s="322"/>
      <c r="G7" s="345"/>
      <c r="H7" s="345"/>
      <c r="I7" s="345"/>
      <c r="J7" s="345"/>
      <c r="K7" s="345"/>
      <c r="L7" s="345"/>
      <c r="M7" s="740"/>
      <c r="N7" s="740"/>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5">
      <c r="A8" s="492"/>
      <c r="B8" s="1511" t="s">
        <v>12</v>
      </c>
      <c r="C8" s="437"/>
      <c r="D8" s="1513" t="s">
        <v>478</v>
      </c>
      <c r="E8" s="1514"/>
      <c r="F8" s="437"/>
      <c r="G8" s="1513" t="s">
        <v>477</v>
      </c>
      <c r="H8" s="1514"/>
      <c r="I8" s="437"/>
      <c r="J8" s="1515" t="s">
        <v>244</v>
      </c>
      <c r="K8" s="1516"/>
      <c r="L8" s="1516"/>
      <c r="M8" s="753"/>
      <c r="N8" s="753"/>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5">
      <c r="A9" s="437"/>
      <c r="B9" s="1512"/>
      <c r="C9" s="437"/>
      <c r="D9" s="789" t="s">
        <v>9</v>
      </c>
      <c r="E9" s="790" t="s">
        <v>10</v>
      </c>
      <c r="F9" s="496"/>
      <c r="G9" s="789" t="s">
        <v>9</v>
      </c>
      <c r="H9" s="1221" t="s">
        <v>10</v>
      </c>
      <c r="I9" s="437"/>
      <c r="J9" s="789" t="s">
        <v>9</v>
      </c>
      <c r="K9" s="790" t="s">
        <v>111</v>
      </c>
      <c r="L9" s="1222" t="s">
        <v>110</v>
      </c>
      <c r="M9" s="741"/>
      <c r="N9" s="741"/>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5">
      <c r="A10" s="322"/>
      <c r="B10" s="322"/>
      <c r="C10" s="322"/>
      <c r="D10" s="327"/>
      <c r="E10" s="327"/>
      <c r="F10" s="350"/>
      <c r="G10" s="322"/>
      <c r="H10" s="322"/>
      <c r="I10" s="322"/>
      <c r="J10" s="322"/>
      <c r="K10" s="322"/>
      <c r="L10" s="322"/>
      <c r="M10" s="548"/>
      <c r="N10" s="754"/>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5">
      <c r="A11" s="328"/>
      <c r="B11" s="755" t="s">
        <v>8</v>
      </c>
      <c r="C11" s="756"/>
      <c r="D11" s="757">
        <v>8584147</v>
      </c>
      <c r="E11" s="676">
        <v>17.851892595752791</v>
      </c>
      <c r="F11" s="350"/>
      <c r="G11" s="758">
        <v>1014321</v>
      </c>
      <c r="H11" s="759">
        <v>16.031753056369972</v>
      </c>
      <c r="I11" s="756"/>
      <c r="J11" s="760">
        <v>381205</v>
      </c>
      <c r="K11" s="761">
        <f>J11*100/D11</f>
        <v>4.4408023301558091</v>
      </c>
      <c r="L11" s="759">
        <f>J11*100/G11</f>
        <v>37.582284109271129</v>
      </c>
      <c r="M11" s="396"/>
      <c r="N11" s="396">
        <f>_xlfn.RANK.EQ(L11,L$11:L$31,0)</f>
        <v>3</v>
      </c>
      <c r="O11" s="396">
        <v>1</v>
      </c>
      <c r="P11" s="396">
        <f>MATCH(O11,N$11:N$31,0)</f>
        <v>7</v>
      </c>
      <c r="Q11" s="568" t="str">
        <f>INDEX(B$11:B$31,P11,1)</f>
        <v>Castilla y León</v>
      </c>
      <c r="R11" s="762">
        <f>INDEX(L$11:L$31,P11,1)</f>
        <v>37.854285107515203</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5">
      <c r="A12" s="331"/>
      <c r="B12" s="763" t="s">
        <v>7</v>
      </c>
      <c r="C12" s="756"/>
      <c r="D12" s="764">
        <v>1341289</v>
      </c>
      <c r="E12" s="684">
        <v>2.7893915572350596</v>
      </c>
      <c r="F12" s="350"/>
      <c r="G12" s="765">
        <v>186533</v>
      </c>
      <c r="H12" s="766">
        <v>2.9482293996317339</v>
      </c>
      <c r="I12" s="756"/>
      <c r="J12" s="767">
        <v>52268</v>
      </c>
      <c r="K12" s="448">
        <f t="shared" ref="K12:K28" si="0">J12*100/D12</f>
        <v>3.8968484793359224</v>
      </c>
      <c r="L12" s="766">
        <f t="shared" ref="L12:L28" si="1">J12*100/G12</f>
        <v>28.020779165080711</v>
      </c>
      <c r="M12" s="396"/>
      <c r="N12" s="396">
        <f t="shared" ref="N12:N31" si="2">_xlfn.RANK.EQ(L12,L$11:L$31,0)</f>
        <v>13</v>
      </c>
      <c r="O12" s="396">
        <v>2</v>
      </c>
      <c r="P12" s="396">
        <f t="shared" ref="P12:P29" si="3">MATCH(O12,N$11:N$31,0)</f>
        <v>11</v>
      </c>
      <c r="Q12" s="568" t="str">
        <f t="shared" ref="Q12:Q29" si="4">INDEX(B$11:B$31,P12,1)</f>
        <v>Extremadura</v>
      </c>
      <c r="R12" s="762">
        <f t="shared" ref="R12:R29" si="5">INDEX(L$11:L$31,P12,1)</f>
        <v>37.798680723011621</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5">
      <c r="A13" s="331"/>
      <c r="B13" s="763" t="s">
        <v>37</v>
      </c>
      <c r="C13" s="756"/>
      <c r="D13" s="764">
        <v>1006060</v>
      </c>
      <c r="E13" s="684">
        <v>2.0922375938905815</v>
      </c>
      <c r="F13" s="350"/>
      <c r="G13" s="765">
        <v>183865</v>
      </c>
      <c r="H13" s="766">
        <v>2.9060605821130245</v>
      </c>
      <c r="I13" s="756"/>
      <c r="J13" s="767">
        <v>41922</v>
      </c>
      <c r="K13" s="448">
        <f t="shared" si="0"/>
        <v>4.1669482933423456</v>
      </c>
      <c r="L13" s="766">
        <f t="shared" si="1"/>
        <v>22.800424224295</v>
      </c>
      <c r="M13" s="396"/>
      <c r="N13" s="396">
        <f t="shared" si="2"/>
        <v>17</v>
      </c>
      <c r="O13" s="396">
        <v>3</v>
      </c>
      <c r="P13" s="396">
        <f>MATCH(O13,N$11:N$31,0)</f>
        <v>1</v>
      </c>
      <c r="Q13" s="568" t="str">
        <f t="shared" si="4"/>
        <v>Andalucía</v>
      </c>
      <c r="R13" s="762">
        <f t="shared" si="5"/>
        <v>37.582284109271129</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5">
      <c r="A14" s="331"/>
      <c r="B14" s="763" t="s">
        <v>38</v>
      </c>
      <c r="C14" s="756"/>
      <c r="D14" s="764">
        <v>1209906</v>
      </c>
      <c r="E14" s="684">
        <v>2.516162871273858</v>
      </c>
      <c r="F14" s="350"/>
      <c r="G14" s="765">
        <v>122472</v>
      </c>
      <c r="H14" s="766">
        <v>1.9357194224705427</v>
      </c>
      <c r="I14" s="756"/>
      <c r="J14" s="767">
        <v>43774</v>
      </c>
      <c r="K14" s="448">
        <f t="shared" si="0"/>
        <v>3.6179670156193953</v>
      </c>
      <c r="L14" s="766">
        <f t="shared" si="1"/>
        <v>35.742047161800251</v>
      </c>
      <c r="M14" s="396"/>
      <c r="N14" s="396">
        <f t="shared" si="2"/>
        <v>4</v>
      </c>
      <c r="O14" s="396">
        <v>4</v>
      </c>
      <c r="P14" s="396">
        <f t="shared" si="3"/>
        <v>4</v>
      </c>
      <c r="Q14" s="568" t="str">
        <f t="shared" si="4"/>
        <v>Balears, Illes</v>
      </c>
      <c r="R14" s="762">
        <f t="shared" si="5"/>
        <v>35.742047161800251</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5">
      <c r="A15" s="331"/>
      <c r="B15" s="763" t="s">
        <v>6</v>
      </c>
      <c r="C15" s="756"/>
      <c r="D15" s="764">
        <v>2213016</v>
      </c>
      <c r="E15" s="684">
        <v>4.6022655418974603</v>
      </c>
      <c r="F15" s="350"/>
      <c r="G15" s="765">
        <v>253565</v>
      </c>
      <c r="H15" s="766">
        <v>4.0076972316835127</v>
      </c>
      <c r="I15" s="756"/>
      <c r="J15" s="767">
        <v>57782</v>
      </c>
      <c r="K15" s="448">
        <f t="shared" si="0"/>
        <v>2.6110068792995622</v>
      </c>
      <c r="L15" s="766">
        <f t="shared" si="1"/>
        <v>22.787845325656143</v>
      </c>
      <c r="M15" s="396"/>
      <c r="N15" s="396">
        <f t="shared" si="2"/>
        <v>18</v>
      </c>
      <c r="O15" s="396">
        <v>5</v>
      </c>
      <c r="P15" s="396">
        <f t="shared" si="3"/>
        <v>16</v>
      </c>
      <c r="Q15" s="568" t="str">
        <f t="shared" si="4"/>
        <v>País Vasco</v>
      </c>
      <c r="R15" s="762">
        <f t="shared" si="5"/>
        <v>35.595413919637011</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5">
      <c r="A16" s="331"/>
      <c r="B16" s="763" t="s">
        <v>5</v>
      </c>
      <c r="C16" s="756"/>
      <c r="D16" s="768">
        <v>588387</v>
      </c>
      <c r="E16" s="684">
        <v>1.2236302021315801</v>
      </c>
      <c r="F16" s="350"/>
      <c r="G16" s="769">
        <v>99920</v>
      </c>
      <c r="H16" s="766">
        <v>1.579275954448826</v>
      </c>
      <c r="I16" s="756"/>
      <c r="J16" s="767">
        <v>23650</v>
      </c>
      <c r="K16" s="448">
        <f t="shared" si="0"/>
        <v>4.0194633803941962</v>
      </c>
      <c r="L16" s="766">
        <f t="shared" si="1"/>
        <v>23.668935148118496</v>
      </c>
      <c r="M16" s="396"/>
      <c r="N16" s="396">
        <f t="shared" si="2"/>
        <v>16</v>
      </c>
      <c r="O16" s="396">
        <v>6</v>
      </c>
      <c r="P16" s="396">
        <f t="shared" si="3"/>
        <v>17</v>
      </c>
      <c r="Q16" s="568" t="str">
        <f t="shared" si="4"/>
        <v>Rioja, La</v>
      </c>
      <c r="R16" s="770">
        <f t="shared" si="5"/>
        <v>35.082682863175876</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2" customFormat="1" ht="18" customHeight="1" x14ac:dyDescent="0.25">
      <c r="A17" s="450"/>
      <c r="B17" s="771" t="s">
        <v>4</v>
      </c>
      <c r="C17" s="756"/>
      <c r="D17" s="764">
        <v>2383703</v>
      </c>
      <c r="E17" s="684">
        <v>4.9572322021248834</v>
      </c>
      <c r="F17" s="350"/>
      <c r="G17" s="772">
        <v>409663</v>
      </c>
      <c r="H17" s="773">
        <v>6.4748891646053783</v>
      </c>
      <c r="I17" s="756"/>
      <c r="J17" s="774">
        <v>155075</v>
      </c>
      <c r="K17" s="587">
        <f t="shared" si="0"/>
        <v>6.5056343009175217</v>
      </c>
      <c r="L17" s="773">
        <f t="shared" si="1"/>
        <v>37.854285107515203</v>
      </c>
      <c r="M17" s="396"/>
      <c r="N17" s="396">
        <f t="shared" si="2"/>
        <v>1</v>
      </c>
      <c r="O17" s="396">
        <v>7</v>
      </c>
      <c r="P17" s="396">
        <f t="shared" si="3"/>
        <v>8</v>
      </c>
      <c r="Q17" s="568" t="str">
        <f t="shared" si="4"/>
        <v>Castilla - La Mancha</v>
      </c>
      <c r="R17" s="762">
        <f t="shared" si="5"/>
        <v>34.244933845739325</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2" customFormat="1" ht="18" customHeight="1" x14ac:dyDescent="0.25">
      <c r="A18" s="450"/>
      <c r="B18" s="771" t="s">
        <v>40</v>
      </c>
      <c r="C18" s="756"/>
      <c r="D18" s="764">
        <v>2084086</v>
      </c>
      <c r="E18" s="684">
        <v>4.3341382006053779</v>
      </c>
      <c r="F18" s="350"/>
      <c r="G18" s="772">
        <v>282068</v>
      </c>
      <c r="H18" s="773">
        <v>4.4581986581212121</v>
      </c>
      <c r="I18" s="756"/>
      <c r="J18" s="774">
        <v>96594</v>
      </c>
      <c r="K18" s="587">
        <f t="shared" si="0"/>
        <v>4.634837525898643</v>
      </c>
      <c r="L18" s="773">
        <f t="shared" si="1"/>
        <v>34.244933845739325</v>
      </c>
      <c r="M18" s="396"/>
      <c r="N18" s="396">
        <f t="shared" si="2"/>
        <v>7</v>
      </c>
      <c r="O18" s="396">
        <v>8</v>
      </c>
      <c r="P18" s="396">
        <f t="shared" si="3"/>
        <v>9</v>
      </c>
      <c r="Q18" s="568" t="str">
        <f t="shared" si="4"/>
        <v>Cataluña</v>
      </c>
      <c r="R18" s="762">
        <f t="shared" si="5"/>
        <v>33.280314308313159</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2" customFormat="1" ht="18" customHeight="1" x14ac:dyDescent="0.25">
      <c r="A19" s="450"/>
      <c r="B19" s="771" t="s">
        <v>41</v>
      </c>
      <c r="C19" s="756"/>
      <c r="D19" s="764">
        <v>7901963</v>
      </c>
      <c r="E19" s="684">
        <v>16.433198868986342</v>
      </c>
      <c r="F19" s="350"/>
      <c r="G19" s="772">
        <v>1040507</v>
      </c>
      <c r="H19" s="773">
        <v>16.445633362046483</v>
      </c>
      <c r="I19" s="756"/>
      <c r="J19" s="774">
        <v>346284</v>
      </c>
      <c r="K19" s="587">
        <f t="shared" si="0"/>
        <v>4.3822528655221493</v>
      </c>
      <c r="L19" s="773">
        <f t="shared" si="1"/>
        <v>33.280314308313159</v>
      </c>
      <c r="M19" s="396"/>
      <c r="N19" s="396">
        <f t="shared" si="2"/>
        <v>8</v>
      </c>
      <c r="O19" s="396">
        <v>9</v>
      </c>
      <c r="P19" s="396">
        <f t="shared" si="3"/>
        <v>13</v>
      </c>
      <c r="Q19" s="568" t="str">
        <f>INDEX(B$11:B$31,P19,1)</f>
        <v>Madrid, Comunidad de</v>
      </c>
      <c r="R19" s="762">
        <f t="shared" si="5"/>
        <v>31.909964289139637</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2" customFormat="1" ht="18" customHeight="1" x14ac:dyDescent="0.25">
      <c r="A20" s="450"/>
      <c r="B20" s="771" t="s">
        <v>3</v>
      </c>
      <c r="C20" s="756"/>
      <c r="D20" s="764">
        <v>5216195</v>
      </c>
      <c r="E20" s="684">
        <v>10.847781718847862</v>
      </c>
      <c r="F20" s="350"/>
      <c r="G20" s="772">
        <v>644872</v>
      </c>
      <c r="H20" s="773">
        <v>10.192462402895551</v>
      </c>
      <c r="I20" s="756"/>
      <c r="J20" s="774">
        <v>198444</v>
      </c>
      <c r="K20" s="587">
        <f t="shared" si="0"/>
        <v>3.8043823131612218</v>
      </c>
      <c r="L20" s="773">
        <f>J20*100/G20</f>
        <v>30.77261844210944</v>
      </c>
      <c r="M20" s="396"/>
      <c r="N20" s="396">
        <f t="shared" si="2"/>
        <v>11</v>
      </c>
      <c r="O20" s="396">
        <v>10</v>
      </c>
      <c r="P20" s="396">
        <f t="shared" si="3"/>
        <v>21</v>
      </c>
      <c r="Q20" s="568" t="str">
        <f t="shared" si="4"/>
        <v>TOTAL</v>
      </c>
      <c r="R20" s="762">
        <f t="shared" si="5"/>
        <v>31.792949209334672</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5">
      <c r="A21" s="331"/>
      <c r="B21" s="763" t="s">
        <v>2</v>
      </c>
      <c r="C21" s="756"/>
      <c r="D21" s="764">
        <v>1054306</v>
      </c>
      <c r="E21" s="684">
        <v>2.1925716643782711</v>
      </c>
      <c r="F21" s="350"/>
      <c r="G21" s="765">
        <v>150537</v>
      </c>
      <c r="H21" s="766">
        <v>2.3792980820142406</v>
      </c>
      <c r="I21" s="756"/>
      <c r="J21" s="767">
        <v>56901</v>
      </c>
      <c r="K21" s="448">
        <f t="shared" si="0"/>
        <v>5.3970099762308097</v>
      </c>
      <c r="L21" s="766">
        <f t="shared" si="1"/>
        <v>37.798680723011621</v>
      </c>
      <c r="M21" s="396"/>
      <c r="N21" s="396">
        <f t="shared" si="2"/>
        <v>2</v>
      </c>
      <c r="O21" s="396">
        <v>11</v>
      </c>
      <c r="P21" s="396">
        <f t="shared" si="3"/>
        <v>10</v>
      </c>
      <c r="Q21" s="568" t="str">
        <f t="shared" si="4"/>
        <v>Comunitat Valenciana</v>
      </c>
      <c r="R21" s="762">
        <f t="shared" si="5"/>
        <v>30.77261844210944</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5">
      <c r="A22" s="331"/>
      <c r="B22" s="763" t="s">
        <v>35</v>
      </c>
      <c r="C22" s="756"/>
      <c r="D22" s="764">
        <v>2699424</v>
      </c>
      <c r="E22" s="684">
        <v>5.6138166457770797</v>
      </c>
      <c r="F22" s="350"/>
      <c r="G22" s="765">
        <v>469573</v>
      </c>
      <c r="H22" s="766">
        <v>7.4217909103122359</v>
      </c>
      <c r="I22" s="756"/>
      <c r="J22" s="767">
        <v>84833</v>
      </c>
      <c r="K22" s="448">
        <f t="shared" si="0"/>
        <v>3.1426333914197992</v>
      </c>
      <c r="L22" s="766">
        <f t="shared" si="1"/>
        <v>18.065987610020166</v>
      </c>
      <c r="M22" s="396"/>
      <c r="N22" s="396">
        <f t="shared" si="2"/>
        <v>19</v>
      </c>
      <c r="O22" s="396">
        <v>12</v>
      </c>
      <c r="P22" s="396">
        <f t="shared" si="3"/>
        <v>14</v>
      </c>
      <c r="Q22" s="568" t="str">
        <f t="shared" si="4"/>
        <v>Murcia, Región de</v>
      </c>
      <c r="R22" s="762">
        <f t="shared" si="5"/>
        <v>30.052691489526087</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5">
      <c r="A23" s="331"/>
      <c r="B23" s="763" t="s">
        <v>42</v>
      </c>
      <c r="C23" s="756"/>
      <c r="D23" s="764">
        <v>6871903</v>
      </c>
      <c r="E23" s="684">
        <v>14.291050034957625</v>
      </c>
      <c r="F23" s="350"/>
      <c r="G23" s="765">
        <v>802837</v>
      </c>
      <c r="H23" s="766">
        <v>12.689163024838193</v>
      </c>
      <c r="I23" s="756"/>
      <c r="J23" s="767">
        <v>256185</v>
      </c>
      <c r="K23" s="448">
        <f t="shared" si="0"/>
        <v>3.7280066380448038</v>
      </c>
      <c r="L23" s="766">
        <f t="shared" si="1"/>
        <v>31.909964289139637</v>
      </c>
      <c r="M23" s="396"/>
      <c r="N23" s="396">
        <f t="shared" si="2"/>
        <v>9</v>
      </c>
      <c r="O23" s="396">
        <v>13</v>
      </c>
      <c r="P23" s="396">
        <f t="shared" si="3"/>
        <v>2</v>
      </c>
      <c r="Q23" s="568" t="str">
        <f t="shared" si="4"/>
        <v>Aragón</v>
      </c>
      <c r="R23" s="762">
        <f t="shared" si="5"/>
        <v>28.020779165080711</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5">
      <c r="A24" s="331"/>
      <c r="B24" s="763" t="s">
        <v>43</v>
      </c>
      <c r="C24" s="756"/>
      <c r="D24" s="764">
        <v>1551692</v>
      </c>
      <c r="E24" s="684">
        <v>3.2269530013510765</v>
      </c>
      <c r="F24" s="350"/>
      <c r="G24" s="765">
        <v>194149</v>
      </c>
      <c r="H24" s="766">
        <v>3.0686033554872409</v>
      </c>
      <c r="I24" s="756"/>
      <c r="J24" s="767">
        <v>58347</v>
      </c>
      <c r="K24" s="448">
        <f t="shared" si="0"/>
        <v>3.7602178782902791</v>
      </c>
      <c r="L24" s="766">
        <f>J24*100/G24</f>
        <v>30.052691489526087</v>
      </c>
      <c r="M24" s="396"/>
      <c r="N24" s="396">
        <f t="shared" si="2"/>
        <v>12</v>
      </c>
      <c r="O24" s="396">
        <v>14</v>
      </c>
      <c r="P24" s="396">
        <f t="shared" si="3"/>
        <v>18</v>
      </c>
      <c r="Q24" s="568" t="str">
        <f t="shared" si="4"/>
        <v>Ceuta y Melilla</v>
      </c>
      <c r="R24" s="762">
        <f t="shared" si="5"/>
        <v>26.423227468661747</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5">
      <c r="A25" s="331"/>
      <c r="B25" s="763" t="s">
        <v>44</v>
      </c>
      <c r="C25" s="756"/>
      <c r="D25" s="768">
        <v>672155</v>
      </c>
      <c r="E25" s="684">
        <v>1.3978370672937237</v>
      </c>
      <c r="F25" s="350"/>
      <c r="G25" s="769">
        <v>81351</v>
      </c>
      <c r="H25" s="766">
        <v>1.2857854100316899</v>
      </c>
      <c r="I25" s="756"/>
      <c r="J25" s="767">
        <v>21250</v>
      </c>
      <c r="K25" s="448">
        <f t="shared" si="0"/>
        <v>3.1614731721105995</v>
      </c>
      <c r="L25" s="766">
        <f t="shared" si="1"/>
        <v>26.121375275042716</v>
      </c>
      <c r="M25" s="396"/>
      <c r="N25" s="396">
        <f t="shared" si="2"/>
        <v>15</v>
      </c>
      <c r="O25" s="396">
        <v>15</v>
      </c>
      <c r="P25" s="396">
        <f t="shared" si="3"/>
        <v>15</v>
      </c>
      <c r="Q25" s="568" t="str">
        <f t="shared" si="4"/>
        <v>Navarra, Comunidad Foral de</v>
      </c>
      <c r="R25" s="770">
        <f t="shared" si="5"/>
        <v>26.121375275042716</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5">
      <c r="A26" s="331"/>
      <c r="B26" s="763" t="s">
        <v>45</v>
      </c>
      <c r="C26" s="756"/>
      <c r="D26" s="768">
        <v>2216302</v>
      </c>
      <c r="E26" s="684">
        <v>4.6090992225263738</v>
      </c>
      <c r="F26" s="350"/>
      <c r="G26" s="769">
        <v>328385</v>
      </c>
      <c r="H26" s="766">
        <v>5.1902575490560219</v>
      </c>
      <c r="I26" s="756"/>
      <c r="J26" s="767">
        <v>116890</v>
      </c>
      <c r="K26" s="448">
        <f t="shared" si="0"/>
        <v>5.2741007317594804</v>
      </c>
      <c r="L26" s="766">
        <f t="shared" si="1"/>
        <v>35.595413919637011</v>
      </c>
      <c r="M26" s="396"/>
      <c r="N26" s="396">
        <f t="shared" si="2"/>
        <v>5</v>
      </c>
      <c r="O26" s="396">
        <v>16</v>
      </c>
      <c r="P26" s="396">
        <f t="shared" si="3"/>
        <v>6</v>
      </c>
      <c r="Q26" s="568" t="str">
        <f t="shared" si="4"/>
        <v>Cantabria</v>
      </c>
      <c r="R26" s="762">
        <f t="shared" si="5"/>
        <v>23.668935148118496</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5">
      <c r="A27" s="331"/>
      <c r="B27" s="763" t="s">
        <v>46</v>
      </c>
      <c r="C27" s="756"/>
      <c r="D27" s="768">
        <v>322282</v>
      </c>
      <c r="E27" s="686">
        <v>0.67022892892495911</v>
      </c>
      <c r="F27" s="350"/>
      <c r="G27" s="769">
        <v>42149</v>
      </c>
      <c r="H27" s="775">
        <v>0.66618196761472748</v>
      </c>
      <c r="I27" s="756"/>
      <c r="J27" s="767">
        <v>14787</v>
      </c>
      <c r="K27" s="448">
        <f t="shared" si="0"/>
        <v>4.5882177720133299</v>
      </c>
      <c r="L27" s="775">
        <f t="shared" si="1"/>
        <v>35.082682863175876</v>
      </c>
      <c r="M27" s="396"/>
      <c r="N27" s="396">
        <f t="shared" si="2"/>
        <v>6</v>
      </c>
      <c r="O27" s="396">
        <v>17</v>
      </c>
      <c r="P27" s="396">
        <f t="shared" si="3"/>
        <v>3</v>
      </c>
      <c r="Q27" s="568" t="str">
        <f t="shared" si="4"/>
        <v>Asturias, Principado de</v>
      </c>
      <c r="R27" s="762">
        <f t="shared" si="5"/>
        <v>22.800424224295</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5">
      <c r="A28" s="331"/>
      <c r="B28" s="763" t="s">
        <v>1</v>
      </c>
      <c r="C28" s="756"/>
      <c r="D28" s="769">
        <v>168545</v>
      </c>
      <c r="E28" s="775">
        <v>0.35051208204509476</v>
      </c>
      <c r="F28" s="328"/>
      <c r="G28" s="769">
        <v>20183</v>
      </c>
      <c r="H28" s="775">
        <v>0.31900046625941408</v>
      </c>
      <c r="I28" s="756"/>
      <c r="J28" s="767">
        <v>5333</v>
      </c>
      <c r="K28" s="448">
        <f t="shared" si="0"/>
        <v>3.1641401406152658</v>
      </c>
      <c r="L28" s="775">
        <f t="shared" si="1"/>
        <v>26.423227468661747</v>
      </c>
      <c r="M28" s="396"/>
      <c r="N28" s="396">
        <f t="shared" si="2"/>
        <v>14</v>
      </c>
      <c r="O28" s="396">
        <v>18</v>
      </c>
      <c r="P28" s="396">
        <f t="shared" si="3"/>
        <v>5</v>
      </c>
      <c r="Q28" s="568" t="str">
        <f t="shared" si="4"/>
        <v>Canarias</v>
      </c>
      <c r="R28" s="762">
        <f t="shared" si="5"/>
        <v>22.787845325656143</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5">
      <c r="A29" s="331"/>
      <c r="B29" s="743"/>
      <c r="C29" s="331"/>
      <c r="D29" s="776"/>
      <c r="E29" s="777"/>
      <c r="F29" s="322"/>
      <c r="G29" s="776"/>
      <c r="H29" s="777"/>
      <c r="I29" s="331"/>
      <c r="J29" s="776"/>
      <c r="K29" s="778"/>
      <c r="L29" s="777"/>
      <c r="M29" s="396"/>
      <c r="N29" s="396"/>
      <c r="O29" s="396">
        <v>19</v>
      </c>
      <c r="P29" s="396">
        <f t="shared" si="3"/>
        <v>12</v>
      </c>
      <c r="Q29" s="568" t="str">
        <f t="shared" si="4"/>
        <v>Galicia</v>
      </c>
      <c r="R29" s="762">
        <f t="shared" si="5"/>
        <v>18.065987610020166</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5">
      <c r="A30" s="331"/>
      <c r="B30" s="779"/>
      <c r="C30" s="779"/>
      <c r="D30" s="327"/>
      <c r="E30" s="438"/>
      <c r="F30" s="449"/>
      <c r="G30" s="779"/>
      <c r="H30" s="780"/>
      <c r="I30" s="779"/>
      <c r="J30" s="328"/>
      <c r="K30" s="328"/>
      <c r="L30" s="781"/>
      <c r="M30" s="782"/>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18" customFormat="1" ht="15.75" customHeight="1" x14ac:dyDescent="0.25">
      <c r="A31" s="329"/>
      <c r="B31" s="1260" t="s">
        <v>0</v>
      </c>
      <c r="C31" s="320"/>
      <c r="D31" s="1261">
        <f>SUM(D11:D28)</f>
        <v>48085361</v>
      </c>
      <c r="E31" s="1262">
        <f>SUM(E11:E28)</f>
        <v>99.999999999999986</v>
      </c>
      <c r="F31" s="591"/>
      <c r="G31" s="1261">
        <f>SUM(G11:G28)</f>
        <v>6326950</v>
      </c>
      <c r="H31" s="1262">
        <f>SUM(H11:H28)</f>
        <v>100.00000000000003</v>
      </c>
      <c r="I31" s="320"/>
      <c r="J31" s="1261">
        <f>SUM(J11:J30)</f>
        <v>2011524</v>
      </c>
      <c r="K31" s="1263">
        <f>J31*100/D31</f>
        <v>4.1832357253177319</v>
      </c>
      <c r="L31" s="1262">
        <f>J31*100/G31</f>
        <v>31.792949209334672</v>
      </c>
      <c r="M31" s="329"/>
      <c r="N31" s="329">
        <f t="shared" si="2"/>
        <v>10</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5">
      <c r="A32" s="328"/>
      <c r="B32" s="783"/>
      <c r="C32" s="322"/>
      <c r="D32" s="451"/>
      <c r="E32" s="451"/>
      <c r="F32" s="322"/>
      <c r="G32" s="746"/>
      <c r="H32" s="747"/>
      <c r="I32" s="322"/>
      <c r="J32" s="746"/>
      <c r="K32" s="746"/>
      <c r="L32" s="747"/>
      <c r="M32" s="784"/>
      <c r="N32" s="784"/>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5" customFormat="1" ht="15" customHeight="1" x14ac:dyDescent="0.35">
      <c r="A33" s="496"/>
      <c r="B33" s="1429" t="str">
        <f>'22solcasaadpot'!B32:M32</f>
        <v>(1) Cifras INE de población referidas al 01/01/2023. Real Decreto 1085/2023, de 5 de diciembre BOE 23.12.22.</v>
      </c>
      <c r="C33" s="1429"/>
      <c r="D33" s="1429"/>
      <c r="E33" s="1429"/>
      <c r="F33" s="1429"/>
      <c r="G33" s="1429"/>
      <c r="H33" s="1429"/>
      <c r="I33" s="1429"/>
      <c r="J33" s="1429"/>
      <c r="K33" s="1429"/>
      <c r="L33" s="1429"/>
      <c r="M33" s="1227"/>
      <c r="N33" s="1227"/>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5">
      <c r="B34" s="1430" t="str">
        <f>'22solcasaadpot'!B33:Q33</f>
        <v>(2) Cifras de Población Potencialmente Dependiente calculadas según lo explicado en la metodología</v>
      </c>
      <c r="C34" s="1430"/>
      <c r="D34" s="1430"/>
      <c r="E34" s="1430"/>
      <c r="F34" s="1430"/>
      <c r="G34" s="1430"/>
      <c r="H34" s="1430"/>
      <c r="I34" s="1430"/>
      <c r="J34" s="1430"/>
      <c r="K34" s="1430"/>
      <c r="L34" s="1430"/>
      <c r="P34" s="785"/>
      <c r="Q34" s="785"/>
      <c r="R34" s="785"/>
    </row>
    <row r="35" spans="1:260" ht="15" customHeight="1" x14ac:dyDescent="0.35">
      <c r="B35" s="397" t="s">
        <v>47</v>
      </c>
      <c r="M35" s="447"/>
      <c r="N35" s="360"/>
      <c r="O35" s="360"/>
      <c r="P35" s="360"/>
      <c r="Q35" s="361"/>
      <c r="R35" s="786"/>
      <c r="S35" s="329"/>
    </row>
    <row r="36" spans="1:260" x14ac:dyDescent="0.35">
      <c r="M36" s="447"/>
      <c r="N36" s="360"/>
      <c r="O36" s="360"/>
      <c r="P36" s="360"/>
      <c r="Q36" s="361"/>
      <c r="R36" s="786"/>
      <c r="S36" s="329"/>
    </row>
    <row r="37" spans="1:260" x14ac:dyDescent="0.35">
      <c r="M37" s="447"/>
      <c r="N37" s="360"/>
      <c r="O37" s="360"/>
      <c r="P37" s="360"/>
      <c r="Q37" s="361"/>
      <c r="R37" s="787"/>
      <c r="S37" s="329"/>
    </row>
    <row r="38" spans="1:260" x14ac:dyDescent="0.35">
      <c r="M38" s="447"/>
      <c r="N38" s="360"/>
      <c r="O38" s="360"/>
      <c r="P38" s="360"/>
      <c r="Q38" s="361"/>
      <c r="R38" s="786"/>
      <c r="S38" s="329"/>
    </row>
    <row r="39" spans="1:260" x14ac:dyDescent="0.35">
      <c r="M39" s="447"/>
      <c r="N39" s="360"/>
      <c r="O39" s="360"/>
      <c r="P39" s="360"/>
      <c r="Q39" s="361"/>
      <c r="R39" s="786"/>
      <c r="S39" s="329"/>
    </row>
    <row r="40" spans="1:260" x14ac:dyDescent="0.35">
      <c r="M40" s="447"/>
      <c r="N40" s="360"/>
      <c r="O40" s="360"/>
      <c r="P40" s="360"/>
      <c r="Q40" s="361"/>
      <c r="R40" s="786"/>
      <c r="S40" s="329"/>
    </row>
    <row r="41" spans="1:260" x14ac:dyDescent="0.35">
      <c r="M41" s="447"/>
      <c r="N41" s="360"/>
      <c r="O41" s="360"/>
      <c r="P41" s="360"/>
      <c r="Q41" s="361"/>
      <c r="R41" s="786"/>
      <c r="S41" s="329"/>
    </row>
    <row r="42" spans="1:260" x14ac:dyDescent="0.35">
      <c r="M42" s="447"/>
      <c r="N42" s="360"/>
      <c r="O42" s="360"/>
      <c r="P42" s="360"/>
      <c r="Q42" s="361"/>
      <c r="R42" s="786"/>
      <c r="S42" s="329"/>
    </row>
    <row r="43" spans="1:260" x14ac:dyDescent="0.35">
      <c r="M43" s="447"/>
      <c r="N43" s="360"/>
      <c r="O43" s="360"/>
      <c r="P43" s="360"/>
      <c r="Q43" s="361"/>
      <c r="R43" s="786"/>
      <c r="S43" s="329"/>
    </row>
    <row r="44" spans="1:260" x14ac:dyDescent="0.35">
      <c r="M44" s="447"/>
      <c r="N44" s="360"/>
      <c r="O44" s="360"/>
      <c r="P44" s="360"/>
      <c r="Q44" s="361"/>
      <c r="R44" s="787"/>
      <c r="S44" s="329"/>
    </row>
    <row r="45" spans="1:260" x14ac:dyDescent="0.35">
      <c r="M45" s="447"/>
      <c r="N45" s="360"/>
      <c r="O45" s="360"/>
      <c r="P45" s="360"/>
      <c r="Q45" s="361"/>
      <c r="R45" s="786"/>
      <c r="S45" s="329"/>
    </row>
    <row r="46" spans="1:260" x14ac:dyDescent="0.35">
      <c r="M46" s="447"/>
      <c r="N46" s="360"/>
      <c r="O46" s="360"/>
      <c r="P46" s="360"/>
      <c r="Q46" s="361"/>
      <c r="R46" s="786"/>
      <c r="S46" s="329"/>
    </row>
    <row r="47" spans="1:260" x14ac:dyDescent="0.35">
      <c r="M47" s="447"/>
      <c r="N47" s="360"/>
      <c r="O47" s="360"/>
      <c r="P47" s="360"/>
      <c r="Q47" s="361"/>
      <c r="R47" s="786"/>
      <c r="S47" s="329"/>
    </row>
    <row r="48" spans="1:260" x14ac:dyDescent="0.35">
      <c r="M48" s="447"/>
      <c r="N48" s="360"/>
      <c r="O48" s="360"/>
      <c r="P48" s="360"/>
      <c r="Q48" s="361"/>
      <c r="R48" s="786"/>
      <c r="S48" s="329"/>
    </row>
    <row r="49" spans="13:19" x14ac:dyDescent="0.35">
      <c r="M49" s="447"/>
      <c r="N49" s="360"/>
      <c r="O49" s="360"/>
      <c r="P49" s="360"/>
      <c r="Q49" s="361"/>
      <c r="R49" s="786"/>
      <c r="S49" s="329"/>
    </row>
    <row r="50" spans="13:19" x14ac:dyDescent="0.35">
      <c r="M50" s="447"/>
      <c r="N50" s="360"/>
      <c r="O50" s="360"/>
      <c r="P50" s="360"/>
      <c r="Q50" s="361"/>
      <c r="R50" s="787"/>
      <c r="S50" s="329"/>
    </row>
    <row r="51" spans="13:19" x14ac:dyDescent="0.35">
      <c r="M51" s="447"/>
      <c r="N51" s="360"/>
      <c r="O51" s="360"/>
      <c r="P51" s="360"/>
      <c r="Q51" s="361"/>
      <c r="R51" s="786"/>
      <c r="S51" s="329"/>
    </row>
    <row r="52" spans="13:19" x14ac:dyDescent="0.35">
      <c r="M52" s="447"/>
      <c r="N52" s="360"/>
      <c r="O52" s="360"/>
      <c r="P52" s="360"/>
      <c r="Q52" s="361"/>
      <c r="R52" s="786"/>
      <c r="S52" s="329"/>
    </row>
    <row r="53" spans="13:19" x14ac:dyDescent="0.35">
      <c r="M53" s="447"/>
      <c r="N53" s="329"/>
      <c r="O53" s="329"/>
      <c r="P53" s="360"/>
      <c r="Q53" s="361"/>
      <c r="R53" s="786"/>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8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6"/>
      <c r="C2" s="1386"/>
    </row>
    <row r="3" spans="1:53" s="345" customFormat="1" ht="4.5" customHeight="1" x14ac:dyDescent="0.25">
      <c r="B3" s="1387"/>
      <c r="C3" s="1387"/>
    </row>
    <row r="4" spans="1:53" s="345" customFormat="1" ht="17.25" customHeight="1" x14ac:dyDescent="0.25">
      <c r="A4" s="1388" t="s">
        <v>403</v>
      </c>
      <c r="B4" s="1388"/>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row>
    <row r="5" spans="1:53" s="345" customFormat="1" ht="17.25" customHeight="1" x14ac:dyDescent="0.25">
      <c r="B5" s="1389" t="str">
        <f>porsaad!$B$6</f>
        <v>Situación a 31 de octubre de 2024</v>
      </c>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1:53" s="345" customFormat="1" ht="6" customHeight="1" x14ac:dyDescent="0.25"/>
    <row r="7" spans="1:53" s="322" customFormat="1" ht="12.75" customHeight="1" x14ac:dyDescent="0.25">
      <c r="A7" s="316"/>
      <c r="B7" s="1390" t="s">
        <v>12</v>
      </c>
      <c r="C7" s="317"/>
      <c r="D7" s="1393" t="s">
        <v>244</v>
      </c>
      <c r="E7" s="1394"/>
      <c r="F7" s="1394"/>
      <c r="G7" s="1394"/>
      <c r="H7" s="1394"/>
      <c r="I7" s="318"/>
      <c r="J7" s="1397"/>
      <c r="K7" s="1397"/>
      <c r="L7" s="1397"/>
      <c r="M7" s="1397"/>
      <c r="N7" s="1397"/>
      <c r="O7" s="1397"/>
      <c r="P7" s="318"/>
      <c r="Q7" s="1397"/>
      <c r="R7" s="1397"/>
      <c r="S7" s="1397"/>
      <c r="T7" s="1397"/>
      <c r="U7" s="1397"/>
      <c r="V7" s="1397"/>
      <c r="W7" s="318"/>
      <c r="X7" s="1397"/>
      <c r="Y7" s="1397"/>
      <c r="Z7" s="1397"/>
      <c r="AA7" s="1397"/>
      <c r="AB7" s="1397"/>
      <c r="AC7" s="1398"/>
      <c r="AD7" s="319"/>
      <c r="AE7" s="319"/>
      <c r="AF7" s="320"/>
      <c r="AG7" s="320"/>
      <c r="AH7" s="320"/>
      <c r="AI7" s="320"/>
      <c r="AJ7" s="320"/>
      <c r="AK7" s="320"/>
      <c r="AL7" s="321"/>
    </row>
    <row r="8" spans="1:53" s="322" customFormat="1" ht="33.75" customHeight="1" x14ac:dyDescent="0.25">
      <c r="A8" s="316"/>
      <c r="B8" s="1391"/>
      <c r="C8" s="317"/>
      <c r="D8" s="1395"/>
      <c r="E8" s="1396"/>
      <c r="F8" s="1396"/>
      <c r="G8" s="1396"/>
      <c r="H8" s="1396"/>
      <c r="I8" s="323"/>
      <c r="J8" s="1399" t="s">
        <v>176</v>
      </c>
      <c r="K8" s="1400"/>
      <c r="L8" s="1400"/>
      <c r="M8" s="1400"/>
      <c r="N8" s="1400"/>
      <c r="O8" s="1401"/>
      <c r="P8" s="317"/>
      <c r="Q8" s="1399" t="s">
        <v>177</v>
      </c>
      <c r="R8" s="1400"/>
      <c r="S8" s="1400"/>
      <c r="T8" s="1400"/>
      <c r="U8" s="1400"/>
      <c r="V8" s="1401"/>
      <c r="W8" s="317"/>
      <c r="X8" s="1399" t="s">
        <v>178</v>
      </c>
      <c r="Y8" s="1400"/>
      <c r="Z8" s="1400"/>
      <c r="AA8" s="1400"/>
      <c r="AB8" s="1400"/>
      <c r="AC8" s="1401"/>
      <c r="AD8" s="319"/>
      <c r="AE8" s="319"/>
      <c r="AF8" s="320"/>
      <c r="AG8" s="320"/>
      <c r="AH8" s="320"/>
      <c r="AI8" s="320"/>
      <c r="AJ8" s="320"/>
      <c r="AK8" s="320"/>
      <c r="AL8" s="321"/>
    </row>
    <row r="9" spans="1:53" s="322" customFormat="1" ht="21.75" customHeight="1" x14ac:dyDescent="0.25">
      <c r="A9" s="316"/>
      <c r="B9" s="1391"/>
      <c r="C9" s="317"/>
      <c r="D9" s="1402" t="s">
        <v>9</v>
      </c>
      <c r="E9" s="1404" t="s">
        <v>24</v>
      </c>
      <c r="F9" s="1405"/>
      <c r="G9" s="1404" t="s">
        <v>23</v>
      </c>
      <c r="H9" s="1406"/>
      <c r="I9" s="323"/>
      <c r="J9" s="1407" t="s">
        <v>9</v>
      </c>
      <c r="K9" s="1410" t="s">
        <v>220</v>
      </c>
      <c r="L9" s="1412" t="s">
        <v>24</v>
      </c>
      <c r="M9" s="1413"/>
      <c r="N9" s="1408" t="s">
        <v>23</v>
      </c>
      <c r="O9" s="1409"/>
      <c r="P9" s="317"/>
      <c r="Q9" s="1407" t="s">
        <v>9</v>
      </c>
      <c r="R9" s="1410" t="s">
        <v>220</v>
      </c>
      <c r="S9" s="1412" t="s">
        <v>24</v>
      </c>
      <c r="T9" s="1413"/>
      <c r="U9" s="1408" t="s">
        <v>23</v>
      </c>
      <c r="V9" s="1409"/>
      <c r="W9" s="317"/>
      <c r="X9" s="1407" t="s">
        <v>9</v>
      </c>
      <c r="Y9" s="1410" t="s">
        <v>220</v>
      </c>
      <c r="Z9" s="1412" t="s">
        <v>24</v>
      </c>
      <c r="AA9" s="1413"/>
      <c r="AB9" s="1408" t="s">
        <v>23</v>
      </c>
      <c r="AC9" s="1409"/>
      <c r="AD9" s="319"/>
      <c r="AE9" s="319"/>
      <c r="AF9" s="320"/>
      <c r="AG9" s="320"/>
      <c r="AH9" s="320"/>
      <c r="AI9" s="320"/>
      <c r="AJ9" s="320"/>
      <c r="AK9" s="320"/>
      <c r="AL9" s="321"/>
    </row>
    <row r="10" spans="1:53" s="322" customFormat="1" ht="36.75" customHeight="1" x14ac:dyDescent="0.25">
      <c r="A10" s="316"/>
      <c r="B10" s="1392"/>
      <c r="C10" s="317"/>
      <c r="D10" s="1403"/>
      <c r="E10" s="407" t="s">
        <v>9</v>
      </c>
      <c r="F10" s="403" t="s">
        <v>220</v>
      </c>
      <c r="G10" s="406" t="s">
        <v>9</v>
      </c>
      <c r="H10" s="886" t="s">
        <v>220</v>
      </c>
      <c r="I10" s="346"/>
      <c r="J10" s="1403"/>
      <c r="K10" s="1411"/>
      <c r="L10" s="404" t="s">
        <v>9</v>
      </c>
      <c r="M10" s="403" t="s">
        <v>221</v>
      </c>
      <c r="N10" s="407" t="s">
        <v>9</v>
      </c>
      <c r="O10" s="402" t="s">
        <v>221</v>
      </c>
      <c r="P10" s="347"/>
      <c r="Q10" s="1403"/>
      <c r="R10" s="1411"/>
      <c r="S10" s="404" t="s">
        <v>9</v>
      </c>
      <c r="T10" s="403" t="s">
        <v>221</v>
      </c>
      <c r="U10" s="407" t="s">
        <v>9</v>
      </c>
      <c r="V10" s="402" t="s">
        <v>221</v>
      </c>
      <c r="W10" s="347"/>
      <c r="X10" s="1403"/>
      <c r="Y10" s="1411"/>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381205</v>
      </c>
      <c r="E12" s="352">
        <f>L12+S12+Z12</f>
        <v>237902</v>
      </c>
      <c r="F12" s="353">
        <f>E12/$D12*100</f>
        <v>62.40789076743485</v>
      </c>
      <c r="G12" s="352">
        <f>N12+U12+AB12</f>
        <v>143303</v>
      </c>
      <c r="H12" s="354">
        <f>G12/$D12*100</f>
        <v>37.592109232565157</v>
      </c>
      <c r="I12" s="350"/>
      <c r="J12" s="355">
        <v>112244</v>
      </c>
      <c r="K12" s="356">
        <v>29.44452459962487</v>
      </c>
      <c r="L12" s="357">
        <v>47100</v>
      </c>
      <c r="M12" s="353">
        <v>41.962153879049211</v>
      </c>
      <c r="N12" s="357">
        <v>65144</v>
      </c>
      <c r="O12" s="358">
        <v>58.037846120950789</v>
      </c>
      <c r="P12" s="350"/>
      <c r="Q12" s="355">
        <v>88470</v>
      </c>
      <c r="R12" s="356">
        <v>23.20798520481106</v>
      </c>
      <c r="S12" s="357">
        <v>58700</v>
      </c>
      <c r="T12" s="353">
        <v>66.350175200632989</v>
      </c>
      <c r="U12" s="357">
        <v>29770</v>
      </c>
      <c r="V12" s="358">
        <v>33.649824799367018</v>
      </c>
      <c r="W12" s="350"/>
      <c r="X12" s="355">
        <v>180491</v>
      </c>
      <c r="Y12" s="356">
        <v>47.34749019556407</v>
      </c>
      <c r="Z12" s="357">
        <v>132102</v>
      </c>
      <c r="AA12" s="353">
        <v>73.190352981589115</v>
      </c>
      <c r="AB12" s="357">
        <v>48389</v>
      </c>
      <c r="AC12" s="358">
        <f t="shared" ref="AC12:AC29" si="0">AB12/$X12*100</f>
        <v>26.809647018410892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52268</v>
      </c>
      <c r="E13" s="365">
        <f t="shared" ref="E13:E29" si="2">L13+S13+Z13</f>
        <v>33593</v>
      </c>
      <c r="F13" s="366">
        <f t="shared" ref="F13:H29" si="3">E13/$D13*100</f>
        <v>64.270681870360448</v>
      </c>
      <c r="G13" s="365">
        <f t="shared" ref="G13:G29" si="4">N13+U13+AB13</f>
        <v>18675</v>
      </c>
      <c r="H13" s="367">
        <f t="shared" si="3"/>
        <v>35.729318129639545</v>
      </c>
      <c r="I13" s="350"/>
      <c r="J13" s="368">
        <v>10310</v>
      </c>
      <c r="K13" s="369">
        <v>19.725262110660445</v>
      </c>
      <c r="L13" s="370">
        <v>4403</v>
      </c>
      <c r="M13" s="371">
        <v>42.706110572259945</v>
      </c>
      <c r="N13" s="370">
        <v>5907</v>
      </c>
      <c r="O13" s="372">
        <v>57.293889427740062</v>
      </c>
      <c r="P13" s="350"/>
      <c r="Q13" s="368">
        <v>10095</v>
      </c>
      <c r="R13" s="369">
        <v>19.313920563250939</v>
      </c>
      <c r="S13" s="370">
        <v>6224</v>
      </c>
      <c r="T13" s="371">
        <v>61.654284299158</v>
      </c>
      <c r="U13" s="370">
        <v>3871</v>
      </c>
      <c r="V13" s="372">
        <v>38.345715700842007</v>
      </c>
      <c r="W13" s="350"/>
      <c r="X13" s="368">
        <v>31863</v>
      </c>
      <c r="Y13" s="369">
        <v>60.960817326088623</v>
      </c>
      <c r="Z13" s="370">
        <v>22966</v>
      </c>
      <c r="AA13" s="371">
        <v>72.077331073659096</v>
      </c>
      <c r="AB13" s="370">
        <v>8897</v>
      </c>
      <c r="AC13" s="372">
        <f t="shared" si="0"/>
        <v>27.922668926340897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41922</v>
      </c>
      <c r="E14" s="365">
        <f t="shared" si="2"/>
        <v>27050</v>
      </c>
      <c r="F14" s="366">
        <f t="shared" si="3"/>
        <v>64.524593292304758</v>
      </c>
      <c r="G14" s="365">
        <f t="shared" si="4"/>
        <v>14872</v>
      </c>
      <c r="H14" s="367">
        <f t="shared" si="3"/>
        <v>35.475406707695242</v>
      </c>
      <c r="I14" s="350"/>
      <c r="J14" s="368">
        <v>9686</v>
      </c>
      <c r="K14" s="369">
        <v>23.104813701636374</v>
      </c>
      <c r="L14" s="370">
        <v>4052</v>
      </c>
      <c r="M14" s="371">
        <v>41.833574230848647</v>
      </c>
      <c r="N14" s="370">
        <v>5634</v>
      </c>
      <c r="O14" s="372">
        <v>58.166425769151353</v>
      </c>
      <c r="P14" s="350"/>
      <c r="Q14" s="368">
        <v>9150</v>
      </c>
      <c r="R14" s="369">
        <v>21.826248747674253</v>
      </c>
      <c r="S14" s="370">
        <v>5559</v>
      </c>
      <c r="T14" s="371">
        <v>60.754098360655739</v>
      </c>
      <c r="U14" s="370">
        <v>3591</v>
      </c>
      <c r="V14" s="372">
        <v>39.245901639344261</v>
      </c>
      <c r="W14" s="350"/>
      <c r="X14" s="368">
        <v>23086</v>
      </c>
      <c r="Y14" s="369">
        <v>55.068937550689377</v>
      </c>
      <c r="Z14" s="370">
        <v>17439</v>
      </c>
      <c r="AA14" s="371">
        <v>75.539287880100488</v>
      </c>
      <c r="AB14" s="370">
        <v>5647</v>
      </c>
      <c r="AC14" s="372">
        <f t="shared" si="0"/>
        <v>24.460712119899505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43774</v>
      </c>
      <c r="E15" s="365">
        <f t="shared" si="2"/>
        <v>26635</v>
      </c>
      <c r="F15" s="366">
        <f t="shared" si="3"/>
        <v>60.846621282039571</v>
      </c>
      <c r="G15" s="365">
        <f t="shared" si="4"/>
        <v>17139</v>
      </c>
      <c r="H15" s="367">
        <f t="shared" si="3"/>
        <v>39.153378717960436</v>
      </c>
      <c r="I15" s="350"/>
      <c r="J15" s="368">
        <v>12462</v>
      </c>
      <c r="K15" s="369">
        <v>28.468954173710419</v>
      </c>
      <c r="L15" s="370">
        <v>5405</v>
      </c>
      <c r="M15" s="371">
        <v>43.371850425292891</v>
      </c>
      <c r="N15" s="370">
        <v>7057</v>
      </c>
      <c r="O15" s="372">
        <v>56.628149574707109</v>
      </c>
      <c r="P15" s="350"/>
      <c r="Q15" s="368">
        <v>10195</v>
      </c>
      <c r="R15" s="369">
        <v>23.290080869922786</v>
      </c>
      <c r="S15" s="370">
        <v>6107</v>
      </c>
      <c r="T15" s="371">
        <v>59.901912702305047</v>
      </c>
      <c r="U15" s="370">
        <v>4088</v>
      </c>
      <c r="V15" s="372">
        <v>40.098087297694953</v>
      </c>
      <c r="W15" s="350"/>
      <c r="X15" s="368">
        <v>21117</v>
      </c>
      <c r="Y15" s="369">
        <v>48.240964956366795</v>
      </c>
      <c r="Z15" s="370">
        <v>15123</v>
      </c>
      <c r="AA15" s="371">
        <v>71.615286262253164</v>
      </c>
      <c r="AB15" s="370">
        <v>5994</v>
      </c>
      <c r="AC15" s="372">
        <f t="shared" si="0"/>
        <v>28.384713737746843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57782</v>
      </c>
      <c r="E16" s="365">
        <f t="shared" si="2"/>
        <v>33784</v>
      </c>
      <c r="F16" s="366">
        <f t="shared" si="3"/>
        <v>58.468035028209478</v>
      </c>
      <c r="G16" s="365">
        <f t="shared" si="4"/>
        <v>23998</v>
      </c>
      <c r="H16" s="367">
        <f t="shared" si="3"/>
        <v>41.531964971790522</v>
      </c>
      <c r="I16" s="350"/>
      <c r="J16" s="368">
        <v>21536</v>
      </c>
      <c r="K16" s="369">
        <v>37.271122494894605</v>
      </c>
      <c r="L16" s="370">
        <v>8807</v>
      </c>
      <c r="M16" s="371">
        <v>40.894316493313518</v>
      </c>
      <c r="N16" s="370">
        <v>12729</v>
      </c>
      <c r="O16" s="372">
        <v>59.105683506686482</v>
      </c>
      <c r="P16" s="350"/>
      <c r="Q16" s="368">
        <v>12464</v>
      </c>
      <c r="R16" s="369">
        <v>21.570731369630678</v>
      </c>
      <c r="S16" s="370">
        <v>7561</v>
      </c>
      <c r="T16" s="371">
        <v>60.662708600770223</v>
      </c>
      <c r="U16" s="370">
        <v>4903</v>
      </c>
      <c r="V16" s="372">
        <v>39.337291399229777</v>
      </c>
      <c r="W16" s="350"/>
      <c r="X16" s="368">
        <v>23782</v>
      </c>
      <c r="Y16" s="369">
        <v>41.158146135474716</v>
      </c>
      <c r="Z16" s="370">
        <v>17416</v>
      </c>
      <c r="AA16" s="371">
        <v>73.231856025565563</v>
      </c>
      <c r="AB16" s="370">
        <v>6366</v>
      </c>
      <c r="AC16" s="372">
        <f t="shared" si="0"/>
        <v>26.768143974434444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23650</v>
      </c>
      <c r="E17" s="375">
        <f t="shared" si="2"/>
        <v>14619</v>
      </c>
      <c r="F17" s="376">
        <f t="shared" si="3"/>
        <v>61.8139534883721</v>
      </c>
      <c r="G17" s="375">
        <f t="shared" si="4"/>
        <v>9031</v>
      </c>
      <c r="H17" s="367">
        <f t="shared" si="3"/>
        <v>38.186046511627907</v>
      </c>
      <c r="I17" s="350"/>
      <c r="J17" s="377">
        <v>6504</v>
      </c>
      <c r="K17" s="378">
        <v>27.50105708245243</v>
      </c>
      <c r="L17" s="375">
        <v>2750</v>
      </c>
      <c r="M17" s="376">
        <v>42.281672816728168</v>
      </c>
      <c r="N17" s="375">
        <v>3754</v>
      </c>
      <c r="O17" s="372">
        <v>57.718327183271832</v>
      </c>
      <c r="P17" s="350"/>
      <c r="Q17" s="377">
        <v>5044</v>
      </c>
      <c r="R17" s="378">
        <v>21.327695560253702</v>
      </c>
      <c r="S17" s="375">
        <v>2877</v>
      </c>
      <c r="T17" s="376">
        <v>57.038065027755749</v>
      </c>
      <c r="U17" s="375">
        <v>2167</v>
      </c>
      <c r="V17" s="372">
        <v>42.961934972244251</v>
      </c>
      <c r="W17" s="350"/>
      <c r="X17" s="377">
        <v>12102</v>
      </c>
      <c r="Y17" s="378">
        <v>51.171247357293872</v>
      </c>
      <c r="Z17" s="375">
        <v>8992</v>
      </c>
      <c r="AA17" s="376">
        <v>74.301768302759868</v>
      </c>
      <c r="AB17" s="375">
        <v>3110</v>
      </c>
      <c r="AC17" s="372">
        <f t="shared" si="0"/>
        <v>25.698231697240125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155075</v>
      </c>
      <c r="E18" s="365">
        <f t="shared" si="2"/>
        <v>96745</v>
      </c>
      <c r="F18" s="366">
        <f t="shared" si="3"/>
        <v>62.385942285990645</v>
      </c>
      <c r="G18" s="365">
        <f t="shared" si="4"/>
        <v>58330</v>
      </c>
      <c r="H18" s="367">
        <f t="shared" si="3"/>
        <v>37.614057714009355</v>
      </c>
      <c r="I18" s="350"/>
      <c r="J18" s="368">
        <v>31698</v>
      </c>
      <c r="K18" s="369">
        <v>20.440432049008546</v>
      </c>
      <c r="L18" s="370">
        <v>13382</v>
      </c>
      <c r="M18" s="371">
        <v>42.217174585147326</v>
      </c>
      <c r="N18" s="370">
        <v>18316</v>
      </c>
      <c r="O18" s="372">
        <v>57.782825414852667</v>
      </c>
      <c r="P18" s="350"/>
      <c r="Q18" s="368">
        <v>28011</v>
      </c>
      <c r="R18" s="369">
        <v>18.062872803482186</v>
      </c>
      <c r="S18" s="370">
        <v>16154</v>
      </c>
      <c r="T18" s="371">
        <v>57.670200992467244</v>
      </c>
      <c r="U18" s="370">
        <v>11857</v>
      </c>
      <c r="V18" s="372">
        <v>42.329799007532756</v>
      </c>
      <c r="W18" s="350"/>
      <c r="X18" s="368">
        <v>95366</v>
      </c>
      <c r="Y18" s="369">
        <v>61.496695147509271</v>
      </c>
      <c r="Z18" s="370">
        <v>67209</v>
      </c>
      <c r="AA18" s="371">
        <v>70.474802340456762</v>
      </c>
      <c r="AB18" s="370">
        <v>28157</v>
      </c>
      <c r="AC18" s="372">
        <f t="shared" si="0"/>
        <v>29.525197659543235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96594</v>
      </c>
      <c r="E19" s="365">
        <f t="shared" si="2"/>
        <v>60435</v>
      </c>
      <c r="F19" s="366">
        <f t="shared" si="3"/>
        <v>62.565997888067585</v>
      </c>
      <c r="G19" s="365">
        <f t="shared" si="4"/>
        <v>36159</v>
      </c>
      <c r="H19" s="367">
        <f t="shared" si="3"/>
        <v>37.434002111932415</v>
      </c>
      <c r="I19" s="350"/>
      <c r="J19" s="368">
        <v>22497</v>
      </c>
      <c r="K19" s="369">
        <v>23.290266476178644</v>
      </c>
      <c r="L19" s="370">
        <v>9522</v>
      </c>
      <c r="M19" s="371">
        <v>42.325643419122549</v>
      </c>
      <c r="N19" s="370">
        <v>12975</v>
      </c>
      <c r="O19" s="372">
        <v>57.674356580877451</v>
      </c>
      <c r="P19" s="350"/>
      <c r="Q19" s="368">
        <v>18905</v>
      </c>
      <c r="R19" s="369">
        <v>19.571609002629565</v>
      </c>
      <c r="S19" s="370">
        <v>11817</v>
      </c>
      <c r="T19" s="371">
        <v>62.507273208145996</v>
      </c>
      <c r="U19" s="370">
        <v>7088</v>
      </c>
      <c r="V19" s="372">
        <v>37.492726791854011</v>
      </c>
      <c r="W19" s="350"/>
      <c r="X19" s="368">
        <v>55192</v>
      </c>
      <c r="Y19" s="369">
        <v>57.138124521191791</v>
      </c>
      <c r="Z19" s="370">
        <v>39096</v>
      </c>
      <c r="AA19" s="371">
        <v>70.8363530946514</v>
      </c>
      <c r="AB19" s="370">
        <v>16096</v>
      </c>
      <c r="AC19" s="372">
        <f t="shared" si="0"/>
        <v>29.1636469053486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346284</v>
      </c>
      <c r="E20" s="365">
        <f t="shared" si="2"/>
        <v>217808</v>
      </c>
      <c r="F20" s="366">
        <f t="shared" si="3"/>
        <v>62.898661214494453</v>
      </c>
      <c r="G20" s="365">
        <f t="shared" si="4"/>
        <v>128476</v>
      </c>
      <c r="H20" s="367">
        <f t="shared" si="3"/>
        <v>37.10133878550554</v>
      </c>
      <c r="I20" s="350"/>
      <c r="J20" s="368">
        <v>87380</v>
      </c>
      <c r="K20" s="369">
        <v>25.233623268762056</v>
      </c>
      <c r="L20" s="370">
        <v>38387</v>
      </c>
      <c r="M20" s="371">
        <v>43.931105516136412</v>
      </c>
      <c r="N20" s="370">
        <v>48993</v>
      </c>
      <c r="O20" s="372">
        <v>56.068894483863588</v>
      </c>
      <c r="P20" s="350"/>
      <c r="Q20" s="368">
        <v>77477</v>
      </c>
      <c r="R20" s="369">
        <v>22.373831883656191</v>
      </c>
      <c r="S20" s="370">
        <v>48735</v>
      </c>
      <c r="T20" s="371">
        <v>62.902538817971788</v>
      </c>
      <c r="U20" s="370">
        <v>28742</v>
      </c>
      <c r="V20" s="372">
        <v>37.097461182028212</v>
      </c>
      <c r="W20" s="350"/>
      <c r="X20" s="368">
        <v>181427</v>
      </c>
      <c r="Y20" s="369">
        <v>52.39254484758176</v>
      </c>
      <c r="Z20" s="370">
        <v>130686</v>
      </c>
      <c r="AA20" s="371">
        <v>72.032277444922755</v>
      </c>
      <c r="AB20" s="370">
        <v>50741</v>
      </c>
      <c r="AC20" s="372">
        <f t="shared" si="0"/>
        <v>27.967722555077252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198444</v>
      </c>
      <c r="E21" s="365">
        <f t="shared" si="2"/>
        <v>122858</v>
      </c>
      <c r="F21" s="366">
        <f t="shared" si="3"/>
        <v>61.91066497349378</v>
      </c>
      <c r="G21" s="365">
        <f t="shared" si="4"/>
        <v>75586</v>
      </c>
      <c r="H21" s="367">
        <f t="shared" si="3"/>
        <v>38.089335026506213</v>
      </c>
      <c r="I21" s="350"/>
      <c r="J21" s="368">
        <v>53305</v>
      </c>
      <c r="K21" s="369">
        <v>26.861482332547215</v>
      </c>
      <c r="L21" s="370">
        <v>21807</v>
      </c>
      <c r="M21" s="371">
        <v>40.909858362254944</v>
      </c>
      <c r="N21" s="370">
        <v>31498</v>
      </c>
      <c r="O21" s="372">
        <v>59.090141637745056</v>
      </c>
      <c r="P21" s="350"/>
      <c r="Q21" s="368">
        <v>42646</v>
      </c>
      <c r="R21" s="369">
        <v>21.490193707040778</v>
      </c>
      <c r="S21" s="370">
        <v>26338</v>
      </c>
      <c r="T21" s="371">
        <v>61.759602307367636</v>
      </c>
      <c r="U21" s="370">
        <v>16308</v>
      </c>
      <c r="V21" s="372">
        <v>38.240397692632364</v>
      </c>
      <c r="W21" s="350"/>
      <c r="X21" s="368">
        <v>102493</v>
      </c>
      <c r="Y21" s="369">
        <v>51.648323960412</v>
      </c>
      <c r="Z21" s="370">
        <v>74713</v>
      </c>
      <c r="AA21" s="371">
        <v>72.895709950923475</v>
      </c>
      <c r="AB21" s="370">
        <v>27780</v>
      </c>
      <c r="AC21" s="372">
        <f t="shared" si="0"/>
        <v>27.104290049076525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56901</v>
      </c>
      <c r="E22" s="365">
        <f t="shared" si="2"/>
        <v>36083</v>
      </c>
      <c r="F22" s="366">
        <f t="shared" si="3"/>
        <v>63.413648266287062</v>
      </c>
      <c r="G22" s="365">
        <f t="shared" si="4"/>
        <v>20818</v>
      </c>
      <c r="H22" s="367">
        <f t="shared" si="3"/>
        <v>36.586351733712938</v>
      </c>
      <c r="I22" s="350"/>
      <c r="J22" s="368">
        <v>13271</v>
      </c>
      <c r="K22" s="369">
        <v>23.32296444702202</v>
      </c>
      <c r="L22" s="370">
        <v>5840</v>
      </c>
      <c r="M22" s="371">
        <v>44.005726772662193</v>
      </c>
      <c r="N22" s="370">
        <v>7431</v>
      </c>
      <c r="O22" s="372">
        <v>55.994273227337807</v>
      </c>
      <c r="P22" s="350"/>
      <c r="Q22" s="368">
        <v>12202</v>
      </c>
      <c r="R22" s="369">
        <v>21.4442628424808</v>
      </c>
      <c r="S22" s="370">
        <v>7726</v>
      </c>
      <c r="T22" s="371">
        <v>63.317488936239961</v>
      </c>
      <c r="U22" s="370">
        <v>4476</v>
      </c>
      <c r="V22" s="372">
        <v>36.682511063760039</v>
      </c>
      <c r="W22" s="350"/>
      <c r="X22" s="368">
        <v>31428</v>
      </c>
      <c r="Y22" s="369">
        <v>55.23277271049718</v>
      </c>
      <c r="Z22" s="370">
        <v>22517</v>
      </c>
      <c r="AA22" s="371">
        <v>71.646302660048363</v>
      </c>
      <c r="AB22" s="370">
        <v>8911</v>
      </c>
      <c r="AC22" s="372">
        <f t="shared" si="0"/>
        <v>28.353697339951633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84833</v>
      </c>
      <c r="E23" s="365">
        <f t="shared" si="2"/>
        <v>52596</v>
      </c>
      <c r="F23" s="366">
        <f t="shared" si="3"/>
        <v>61.999457758183731</v>
      </c>
      <c r="G23" s="365">
        <f t="shared" si="4"/>
        <v>32237</v>
      </c>
      <c r="H23" s="367">
        <f t="shared" si="3"/>
        <v>38.000542241816277</v>
      </c>
      <c r="I23" s="350"/>
      <c r="J23" s="368">
        <v>24921</v>
      </c>
      <c r="K23" s="369">
        <v>29.376539789940239</v>
      </c>
      <c r="L23" s="370">
        <v>9760</v>
      </c>
      <c r="M23" s="371">
        <v>39.163757473616627</v>
      </c>
      <c r="N23" s="370">
        <v>15161</v>
      </c>
      <c r="O23" s="372">
        <v>60.836242526383366</v>
      </c>
      <c r="P23" s="350"/>
      <c r="Q23" s="368">
        <v>14952</v>
      </c>
      <c r="R23" s="369">
        <v>17.62521660202987</v>
      </c>
      <c r="S23" s="370">
        <v>8719</v>
      </c>
      <c r="T23" s="371">
        <v>58.31326912787587</v>
      </c>
      <c r="U23" s="370">
        <v>6233</v>
      </c>
      <c r="V23" s="372">
        <v>41.68673087212413</v>
      </c>
      <c r="W23" s="350"/>
      <c r="X23" s="368">
        <v>44960</v>
      </c>
      <c r="Y23" s="369">
        <v>52.998243608029895</v>
      </c>
      <c r="Z23" s="370">
        <v>34117</v>
      </c>
      <c r="AA23" s="371">
        <v>75.883007117437714</v>
      </c>
      <c r="AB23" s="370">
        <v>10843</v>
      </c>
      <c r="AC23" s="372">
        <f t="shared" si="0"/>
        <v>24.116992882562275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256185</v>
      </c>
      <c r="E24" s="365">
        <f t="shared" si="2"/>
        <v>168630</v>
      </c>
      <c r="F24" s="366">
        <f t="shared" si="3"/>
        <v>65.823525967562503</v>
      </c>
      <c r="G24" s="365">
        <f t="shared" si="4"/>
        <v>87555</v>
      </c>
      <c r="H24" s="367">
        <f t="shared" si="3"/>
        <v>34.176474032437497</v>
      </c>
      <c r="I24" s="350"/>
      <c r="J24" s="368">
        <v>60125</v>
      </c>
      <c r="K24" s="369">
        <v>23.469367839647131</v>
      </c>
      <c r="L24" s="370">
        <v>28133</v>
      </c>
      <c r="M24" s="371">
        <v>46.790852390852386</v>
      </c>
      <c r="N24" s="370">
        <v>31992</v>
      </c>
      <c r="O24" s="372">
        <v>53.209147609147614</v>
      </c>
      <c r="P24" s="350"/>
      <c r="Q24" s="368">
        <v>49862</v>
      </c>
      <c r="R24" s="369">
        <v>19.463278490153598</v>
      </c>
      <c r="S24" s="370">
        <v>32681</v>
      </c>
      <c r="T24" s="371">
        <v>65.542898399582853</v>
      </c>
      <c r="U24" s="370">
        <v>17181</v>
      </c>
      <c r="V24" s="372">
        <v>34.457101600417147</v>
      </c>
      <c r="W24" s="350"/>
      <c r="X24" s="368">
        <v>146198</v>
      </c>
      <c r="Y24" s="369">
        <v>57.067353670199275</v>
      </c>
      <c r="Z24" s="370">
        <v>107816</v>
      </c>
      <c r="AA24" s="371">
        <v>73.746562880477157</v>
      </c>
      <c r="AB24" s="370">
        <v>38382</v>
      </c>
      <c r="AC24" s="372">
        <f t="shared" si="0"/>
        <v>26.253437119522836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58347</v>
      </c>
      <c r="E25" s="365">
        <f t="shared" si="2"/>
        <v>33747</v>
      </c>
      <c r="F25" s="366">
        <f t="shared" si="3"/>
        <v>57.838449277597825</v>
      </c>
      <c r="G25" s="365">
        <f t="shared" si="4"/>
        <v>24600</v>
      </c>
      <c r="H25" s="367">
        <f t="shared" si="3"/>
        <v>42.161550722402183</v>
      </c>
      <c r="I25" s="350"/>
      <c r="J25" s="368">
        <v>20630</v>
      </c>
      <c r="K25" s="369">
        <v>35.35743054484378</v>
      </c>
      <c r="L25" s="370">
        <v>7885</v>
      </c>
      <c r="M25" s="371">
        <v>38.221037324285021</v>
      </c>
      <c r="N25" s="370">
        <v>12745</v>
      </c>
      <c r="O25" s="372">
        <v>61.778962675714979</v>
      </c>
      <c r="P25" s="350"/>
      <c r="Q25" s="368">
        <v>13005</v>
      </c>
      <c r="R25" s="369">
        <v>22.28906370507481</v>
      </c>
      <c r="S25" s="370">
        <v>8160</v>
      </c>
      <c r="T25" s="371">
        <v>62.745098039215684</v>
      </c>
      <c r="U25" s="370">
        <v>4845</v>
      </c>
      <c r="V25" s="372">
        <v>37.254901960784316</v>
      </c>
      <c r="W25" s="350"/>
      <c r="X25" s="368">
        <v>24712</v>
      </c>
      <c r="Y25" s="369">
        <v>42.35350575008141</v>
      </c>
      <c r="Z25" s="370">
        <v>17702</v>
      </c>
      <c r="AA25" s="371">
        <v>71.633214632567174</v>
      </c>
      <c r="AB25" s="370">
        <v>7010</v>
      </c>
      <c r="AC25" s="372">
        <f t="shared" si="0"/>
        <v>28.366785367432829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21250</v>
      </c>
      <c r="E26" s="380">
        <f t="shared" si="2"/>
        <v>13298</v>
      </c>
      <c r="F26" s="381">
        <f t="shared" si="3"/>
        <v>62.578823529411764</v>
      </c>
      <c r="G26" s="380">
        <f t="shared" si="4"/>
        <v>7952</v>
      </c>
      <c r="H26" s="367">
        <f t="shared" si="3"/>
        <v>37.421176470588236</v>
      </c>
      <c r="I26" s="350"/>
      <c r="J26" s="377">
        <v>5127</v>
      </c>
      <c r="K26" s="378">
        <v>24.127058823529413</v>
      </c>
      <c r="L26" s="375">
        <v>2251</v>
      </c>
      <c r="M26" s="376">
        <v>43.904817632143555</v>
      </c>
      <c r="N26" s="375">
        <v>2876</v>
      </c>
      <c r="O26" s="372">
        <v>56.095182367856445</v>
      </c>
      <c r="P26" s="350"/>
      <c r="Q26" s="377">
        <v>3893</v>
      </c>
      <c r="R26" s="378">
        <v>18.32</v>
      </c>
      <c r="S26" s="375">
        <v>2149</v>
      </c>
      <c r="T26" s="376">
        <v>55.201643976367841</v>
      </c>
      <c r="U26" s="375">
        <v>1744</v>
      </c>
      <c r="V26" s="372">
        <v>44.798356023632159</v>
      </c>
      <c r="W26" s="350"/>
      <c r="X26" s="377">
        <v>12230</v>
      </c>
      <c r="Y26" s="378">
        <v>57.552941176470583</v>
      </c>
      <c r="Z26" s="375">
        <v>8898</v>
      </c>
      <c r="AA26" s="376">
        <v>72.75551921504497</v>
      </c>
      <c r="AB26" s="375">
        <v>3332</v>
      </c>
      <c r="AC26" s="372">
        <f t="shared" si="0"/>
        <v>27.244480784955027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116890</v>
      </c>
      <c r="E27" s="380">
        <f t="shared" si="2"/>
        <v>70861</v>
      </c>
      <c r="F27" s="381">
        <f t="shared" si="3"/>
        <v>60.621952262811185</v>
      </c>
      <c r="G27" s="380">
        <f t="shared" si="4"/>
        <v>46029</v>
      </c>
      <c r="H27" s="367">
        <f t="shared" si="3"/>
        <v>39.378047737188808</v>
      </c>
      <c r="I27" s="350"/>
      <c r="J27" s="377">
        <v>30758</v>
      </c>
      <c r="K27" s="378">
        <v>26.313628197450594</v>
      </c>
      <c r="L27" s="375">
        <v>12646</v>
      </c>
      <c r="M27" s="376">
        <v>41.114506794980166</v>
      </c>
      <c r="N27" s="375">
        <v>18112</v>
      </c>
      <c r="O27" s="372">
        <v>58.885493205019834</v>
      </c>
      <c r="P27" s="350"/>
      <c r="Q27" s="377">
        <v>23535</v>
      </c>
      <c r="R27" s="378">
        <v>20.134314312601592</v>
      </c>
      <c r="S27" s="375">
        <v>13442</v>
      </c>
      <c r="T27" s="376">
        <v>57.114935202889313</v>
      </c>
      <c r="U27" s="375">
        <v>10093</v>
      </c>
      <c r="V27" s="372">
        <v>42.885064797110687</v>
      </c>
      <c r="W27" s="350"/>
      <c r="X27" s="377">
        <v>62597</v>
      </c>
      <c r="Y27" s="378">
        <v>53.552057489947813</v>
      </c>
      <c r="Z27" s="375">
        <v>44773</v>
      </c>
      <c r="AA27" s="376">
        <v>71.525791970861221</v>
      </c>
      <c r="AB27" s="375">
        <v>17824</v>
      </c>
      <c r="AC27" s="372">
        <f t="shared" si="0"/>
        <v>28.474208029138776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14787</v>
      </c>
      <c r="E28" s="380">
        <f t="shared" si="2"/>
        <v>9169</v>
      </c>
      <c r="F28" s="381">
        <f t="shared" si="3"/>
        <v>62.007168458781358</v>
      </c>
      <c r="G28" s="380">
        <f t="shared" si="4"/>
        <v>5618</v>
      </c>
      <c r="H28" s="382">
        <f t="shared" si="3"/>
        <v>37.992831541218635</v>
      </c>
      <c r="I28" s="350"/>
      <c r="J28" s="377">
        <v>3431</v>
      </c>
      <c r="K28" s="378">
        <v>23.202813281936837</v>
      </c>
      <c r="L28" s="375">
        <v>1410</v>
      </c>
      <c r="M28" s="376">
        <v>41.095890410958901</v>
      </c>
      <c r="N28" s="375">
        <v>2021</v>
      </c>
      <c r="O28" s="383">
        <v>58.904109589041099</v>
      </c>
      <c r="P28" s="350"/>
      <c r="Q28" s="377">
        <v>2785</v>
      </c>
      <c r="R28" s="378">
        <v>18.834111043484143</v>
      </c>
      <c r="S28" s="375">
        <v>1644</v>
      </c>
      <c r="T28" s="376">
        <v>59.030520646319573</v>
      </c>
      <c r="U28" s="375">
        <v>1141</v>
      </c>
      <c r="V28" s="383">
        <v>40.969479353680434</v>
      </c>
      <c r="W28" s="350"/>
      <c r="X28" s="377">
        <v>8571</v>
      </c>
      <c r="Y28" s="378">
        <v>57.963075674579024</v>
      </c>
      <c r="Z28" s="375">
        <v>6115</v>
      </c>
      <c r="AA28" s="376">
        <v>71.345233928363086</v>
      </c>
      <c r="AB28" s="375">
        <v>2456</v>
      </c>
      <c r="AC28" s="383">
        <f t="shared" si="0"/>
        <v>28.654766071636917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5333</v>
      </c>
      <c r="E29" s="386">
        <f t="shared" si="2"/>
        <v>2949</v>
      </c>
      <c r="F29" s="387">
        <f t="shared" si="3"/>
        <v>55.297206075379712</v>
      </c>
      <c r="G29" s="386">
        <f t="shared" si="4"/>
        <v>2384</v>
      </c>
      <c r="H29" s="388">
        <f t="shared" si="3"/>
        <v>44.702793924620288</v>
      </c>
      <c r="I29" s="350"/>
      <c r="J29" s="389">
        <v>2856</v>
      </c>
      <c r="K29" s="390">
        <v>53.553347084192758</v>
      </c>
      <c r="L29" s="391">
        <v>1110</v>
      </c>
      <c r="M29" s="392">
        <v>38.865546218487395</v>
      </c>
      <c r="N29" s="391">
        <v>1746</v>
      </c>
      <c r="O29" s="393">
        <v>61.134453781512612</v>
      </c>
      <c r="P29" s="350"/>
      <c r="Q29" s="389">
        <v>965</v>
      </c>
      <c r="R29" s="390">
        <v>18.094880930058128</v>
      </c>
      <c r="S29" s="391">
        <v>675</v>
      </c>
      <c r="T29" s="392">
        <v>69.948186528497416</v>
      </c>
      <c r="U29" s="391">
        <v>290</v>
      </c>
      <c r="V29" s="393">
        <v>30.051813471502591</v>
      </c>
      <c r="W29" s="350"/>
      <c r="X29" s="389">
        <v>1512</v>
      </c>
      <c r="Y29" s="390">
        <v>28.351771985749107</v>
      </c>
      <c r="Z29" s="391">
        <v>1164</v>
      </c>
      <c r="AA29" s="392">
        <v>76.984126984126988</v>
      </c>
      <c r="AB29" s="391">
        <v>348</v>
      </c>
      <c r="AC29" s="393">
        <f t="shared" si="0"/>
        <v>23.015873015873016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2011524</v>
      </c>
      <c r="E31" s="1234">
        <f>L31+S31+Z31</f>
        <v>1258762</v>
      </c>
      <c r="F31" s="1235">
        <f>E31/$D31*100</f>
        <v>62.577528282038898</v>
      </c>
      <c r="G31" s="1234">
        <f>N31+U31+AB31</f>
        <v>752762</v>
      </c>
      <c r="H31" s="1236">
        <f>G31/$D31*100</f>
        <v>37.422471717961109</v>
      </c>
      <c r="I31" s="320"/>
      <c r="J31" s="1237">
        <f>SUM(J12:J29)</f>
        <v>528741</v>
      </c>
      <c r="K31" s="1238">
        <f>J31/$D31*100</f>
        <v>26.285592416496151</v>
      </c>
      <c r="L31" s="1234">
        <f>SUM(L12:L29)</f>
        <v>224650</v>
      </c>
      <c r="M31" s="1235">
        <f>L31/$J31*100</f>
        <v>42.487720831181996</v>
      </c>
      <c r="N31" s="1234">
        <f>SUM(N12:N29)</f>
        <v>304091</v>
      </c>
      <c r="O31" s="1239">
        <f>N31/$J31*100</f>
        <v>57.512279168818004</v>
      </c>
      <c r="P31" s="320"/>
      <c r="Q31" s="1237">
        <f>SUM(Q12:Q29)</f>
        <v>423656</v>
      </c>
      <c r="R31" s="1238">
        <f>Q31/$D31*100</f>
        <v>21.061443959903041</v>
      </c>
      <c r="S31" s="1234">
        <f>SUM(S12:S29)</f>
        <v>265268</v>
      </c>
      <c r="T31" s="1235">
        <f>S31/$Q31*100</f>
        <v>62.61400759106445</v>
      </c>
      <c r="U31" s="1234">
        <f>SUM(U12:U29)</f>
        <v>158388</v>
      </c>
      <c r="V31" s="1239">
        <f>U31/$Q31*100</f>
        <v>37.38599240893555</v>
      </c>
      <c r="W31" s="320"/>
      <c r="X31" s="1237">
        <f>SUM(X12:X29)</f>
        <v>1059127</v>
      </c>
      <c r="Y31" s="1238">
        <f>X31/$D31*100</f>
        <v>52.652963623600812</v>
      </c>
      <c r="Z31" s="1234">
        <f>SUM(Z12:Z29)</f>
        <v>768844</v>
      </c>
      <c r="AA31" s="1235">
        <f>Z31/$X31*100</f>
        <v>72.592238702251962</v>
      </c>
      <c r="AB31" s="1234">
        <f>SUM(AB12:AB29)</f>
        <v>290283</v>
      </c>
      <c r="AC31" s="1239">
        <f>AB31/$X31*100</f>
        <v>27.407761297748053</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6" customFormat="1" ht="13.5" customHeight="1" x14ac:dyDescent="0.25">
      <c r="B34" s="1432"/>
      <c r="C34" s="1432"/>
      <c r="D34" s="1432"/>
      <c r="E34" s="1432"/>
      <c r="F34" s="1432"/>
      <c r="G34" s="1432"/>
      <c r="H34" s="1432"/>
      <c r="I34" s="1432"/>
      <c r="J34" s="1432"/>
      <c r="K34" s="1432"/>
      <c r="L34" s="1432"/>
      <c r="M34" s="1432"/>
      <c r="N34" s="1432"/>
      <c r="O34" s="1432"/>
    </row>
    <row r="35" spans="2:15" s="396" customFormat="1" ht="29.25" customHeight="1" x14ac:dyDescent="0.25">
      <c r="B35" s="1432"/>
      <c r="C35" s="1432"/>
      <c r="D35" s="1432"/>
      <c r="E35" s="1432"/>
      <c r="F35" s="1432"/>
      <c r="G35" s="1432"/>
      <c r="H35" s="1432"/>
      <c r="I35" s="1432"/>
      <c r="J35" s="1432"/>
      <c r="K35" s="1432"/>
      <c r="L35" s="1432"/>
      <c r="M35" s="1432"/>
    </row>
    <row r="36" spans="2:15" s="396" customFormat="1" ht="4.5" customHeight="1" x14ac:dyDescent="0.25">
      <c r="B36" s="1517"/>
      <c r="C36" s="1517"/>
      <c r="D36" s="1517"/>
      <c r="E36" s="1330"/>
      <c r="F36" s="1330"/>
      <c r="G36" s="1330"/>
    </row>
    <row r="37" spans="2:15" s="396" customFormat="1" x14ac:dyDescent="0.25"/>
    <row r="38" spans="2:15" s="396" customFormat="1" x14ac:dyDescent="0.25"/>
    <row r="39" spans="2:15" s="396" customFormat="1" x14ac:dyDescent="0.25"/>
    <row r="40" spans="2:15" s="396" customFormat="1" x14ac:dyDescent="0.25"/>
    <row r="41" spans="2:15" s="396" customFormat="1" x14ac:dyDescent="0.25"/>
    <row r="42" spans="2:15" s="396"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6"/>
      <c r="C2" s="1386"/>
    </row>
    <row r="3" spans="1:53" s="345" customFormat="1" ht="4.5" customHeight="1" x14ac:dyDescent="0.25">
      <c r="B3" s="1387"/>
      <c r="C3" s="1387"/>
    </row>
    <row r="4" spans="1:53" s="345" customFormat="1" ht="17.25" customHeight="1" x14ac:dyDescent="0.25">
      <c r="A4" s="1388" t="s">
        <v>404</v>
      </c>
      <c r="B4" s="1388"/>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row>
    <row r="5" spans="1:53" s="345" customFormat="1" ht="17.25" customHeight="1" x14ac:dyDescent="0.25">
      <c r="B5" s="1389" t="str">
        <f>porsaad!$B$6</f>
        <v>Situación a 31 de octubre de 2024</v>
      </c>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1:53" s="345" customFormat="1" ht="6" customHeight="1" x14ac:dyDescent="0.25"/>
    <row r="7" spans="1:53" s="322" customFormat="1" ht="12.75" customHeight="1" x14ac:dyDescent="0.25">
      <c r="A7" s="316"/>
      <c r="B7" s="1390" t="s">
        <v>12</v>
      </c>
      <c r="C7" s="317"/>
      <c r="D7" s="1393" t="s">
        <v>225</v>
      </c>
      <c r="E7" s="1394"/>
      <c r="F7" s="1394"/>
      <c r="G7" s="1394"/>
      <c r="H7" s="1394"/>
      <c r="I7" s="318"/>
      <c r="J7" s="1397"/>
      <c r="K7" s="1397"/>
      <c r="L7" s="1397"/>
      <c r="M7" s="1397"/>
      <c r="N7" s="1397"/>
      <c r="O7" s="1397"/>
      <c r="P7" s="318"/>
      <c r="Q7" s="1397"/>
      <c r="R7" s="1397"/>
      <c r="S7" s="1397"/>
      <c r="T7" s="1397"/>
      <c r="U7" s="1397"/>
      <c r="V7" s="1397"/>
      <c r="W7" s="318"/>
      <c r="X7" s="1397"/>
      <c r="Y7" s="1397"/>
      <c r="Z7" s="1397"/>
      <c r="AA7" s="1397"/>
      <c r="AB7" s="1397"/>
      <c r="AC7" s="1398"/>
      <c r="AD7" s="319"/>
      <c r="AE7" s="319"/>
      <c r="AF7" s="320"/>
      <c r="AG7" s="320"/>
      <c r="AH7" s="320"/>
      <c r="AI7" s="320"/>
      <c r="AJ7" s="320"/>
      <c r="AK7" s="320"/>
      <c r="AL7" s="321"/>
    </row>
    <row r="8" spans="1:53" s="322" customFormat="1" ht="33.75" customHeight="1" x14ac:dyDescent="0.25">
      <c r="A8" s="316"/>
      <c r="B8" s="1391"/>
      <c r="C8" s="317"/>
      <c r="D8" s="1395"/>
      <c r="E8" s="1396"/>
      <c r="F8" s="1396"/>
      <c r="G8" s="1396"/>
      <c r="H8" s="1396"/>
      <c r="I8" s="323"/>
      <c r="J8" s="1399" t="s">
        <v>226</v>
      </c>
      <c r="K8" s="1400"/>
      <c r="L8" s="1400"/>
      <c r="M8" s="1400"/>
      <c r="N8" s="1400"/>
      <c r="O8" s="1401"/>
      <c r="P8" s="317"/>
      <c r="Q8" s="1399" t="s">
        <v>227</v>
      </c>
      <c r="R8" s="1400"/>
      <c r="S8" s="1400"/>
      <c r="T8" s="1400"/>
      <c r="U8" s="1400"/>
      <c r="V8" s="1401"/>
      <c r="W8" s="317"/>
      <c r="X8" s="1399" t="s">
        <v>228</v>
      </c>
      <c r="Y8" s="1400"/>
      <c r="Z8" s="1400"/>
      <c r="AA8" s="1400"/>
      <c r="AB8" s="1400"/>
      <c r="AC8" s="1401"/>
      <c r="AD8" s="319"/>
      <c r="AE8" s="319"/>
      <c r="AF8" s="320"/>
      <c r="AG8" s="320"/>
      <c r="AH8" s="320"/>
      <c r="AI8" s="320"/>
      <c r="AJ8" s="320"/>
      <c r="AK8" s="320"/>
      <c r="AL8" s="321"/>
    </row>
    <row r="9" spans="1:53" s="322" customFormat="1" ht="21.75" customHeight="1" x14ac:dyDescent="0.25">
      <c r="A9" s="316"/>
      <c r="B9" s="1391"/>
      <c r="C9" s="317"/>
      <c r="D9" s="1402" t="s">
        <v>9</v>
      </c>
      <c r="E9" s="1404" t="s">
        <v>24</v>
      </c>
      <c r="F9" s="1405"/>
      <c r="G9" s="1404" t="s">
        <v>23</v>
      </c>
      <c r="H9" s="1406"/>
      <c r="I9" s="323"/>
      <c r="J9" s="1407" t="s">
        <v>9</v>
      </c>
      <c r="K9" s="1410" t="s">
        <v>220</v>
      </c>
      <c r="L9" s="1412" t="s">
        <v>24</v>
      </c>
      <c r="M9" s="1413"/>
      <c r="N9" s="1408" t="s">
        <v>23</v>
      </c>
      <c r="O9" s="1409"/>
      <c r="P9" s="317"/>
      <c r="Q9" s="1407" t="s">
        <v>9</v>
      </c>
      <c r="R9" s="1410" t="s">
        <v>220</v>
      </c>
      <c r="S9" s="1412" t="s">
        <v>24</v>
      </c>
      <c r="T9" s="1413"/>
      <c r="U9" s="1408" t="s">
        <v>23</v>
      </c>
      <c r="V9" s="1409"/>
      <c r="W9" s="317"/>
      <c r="X9" s="1407" t="s">
        <v>9</v>
      </c>
      <c r="Y9" s="1410" t="s">
        <v>220</v>
      </c>
      <c r="Z9" s="1412" t="s">
        <v>24</v>
      </c>
      <c r="AA9" s="1413"/>
      <c r="AB9" s="1408" t="s">
        <v>23</v>
      </c>
      <c r="AC9" s="1409"/>
      <c r="AD9" s="319"/>
      <c r="AE9" s="319"/>
      <c r="AF9" s="320"/>
      <c r="AG9" s="320"/>
      <c r="AH9" s="320"/>
      <c r="AI9" s="320"/>
      <c r="AJ9" s="320"/>
      <c r="AK9" s="320"/>
      <c r="AL9" s="321"/>
    </row>
    <row r="10" spans="1:53" s="322" customFormat="1" ht="36.75" customHeight="1" x14ac:dyDescent="0.25">
      <c r="A10" s="316"/>
      <c r="B10" s="1392"/>
      <c r="C10" s="317"/>
      <c r="D10" s="1403"/>
      <c r="E10" s="407" t="s">
        <v>9</v>
      </c>
      <c r="F10" s="403" t="s">
        <v>220</v>
      </c>
      <c r="G10" s="406" t="s">
        <v>9</v>
      </c>
      <c r="H10" s="886" t="s">
        <v>220</v>
      </c>
      <c r="I10" s="346"/>
      <c r="J10" s="1403"/>
      <c r="K10" s="1411"/>
      <c r="L10" s="404" t="s">
        <v>9</v>
      </c>
      <c r="M10" s="403" t="s">
        <v>221</v>
      </c>
      <c r="N10" s="407" t="s">
        <v>9</v>
      </c>
      <c r="O10" s="402" t="s">
        <v>221</v>
      </c>
      <c r="P10" s="347"/>
      <c r="Q10" s="1403"/>
      <c r="R10" s="1411"/>
      <c r="S10" s="404" t="s">
        <v>9</v>
      </c>
      <c r="T10" s="403" t="s">
        <v>221</v>
      </c>
      <c r="U10" s="407" t="s">
        <v>9</v>
      </c>
      <c r="V10" s="402" t="s">
        <v>221</v>
      </c>
      <c r="W10" s="347"/>
      <c r="X10" s="1403"/>
      <c r="Y10" s="1411"/>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77126</v>
      </c>
      <c r="E12" s="352">
        <f>L12+S12+Z12</f>
        <v>45547</v>
      </c>
      <c r="F12" s="353">
        <f>E12/$D12*100</f>
        <v>59.055312086715247</v>
      </c>
      <c r="G12" s="352">
        <f>N12+U12+AB12</f>
        <v>31579</v>
      </c>
      <c r="H12" s="354">
        <f>G12/$D12*100</f>
        <v>40.944687913284753</v>
      </c>
      <c r="I12" s="350"/>
      <c r="J12" s="355">
        <f>L12+N12</f>
        <v>28840</v>
      </c>
      <c r="K12" s="356">
        <f>J12/$D12*100</f>
        <v>37.393356326011975</v>
      </c>
      <c r="L12" s="357">
        <v>11267</v>
      </c>
      <c r="M12" s="353">
        <v>39.067267683772542</v>
      </c>
      <c r="N12" s="357">
        <v>17573</v>
      </c>
      <c r="O12" s="358">
        <v>60.932732316227465</v>
      </c>
      <c r="P12" s="350"/>
      <c r="Q12" s="355">
        <v>13187</v>
      </c>
      <c r="R12" s="356">
        <v>17.09799548790291</v>
      </c>
      <c r="S12" s="357">
        <v>7553</v>
      </c>
      <c r="T12" s="353">
        <v>57.276105255175544</v>
      </c>
      <c r="U12" s="357">
        <v>5634</v>
      </c>
      <c r="V12" s="358">
        <v>42.723894744824449</v>
      </c>
      <c r="W12" s="350"/>
      <c r="X12" s="355">
        <v>35099</v>
      </c>
      <c r="Y12" s="356">
        <v>45.508648186085111</v>
      </c>
      <c r="Z12" s="357">
        <v>26727</v>
      </c>
      <c r="AA12" s="353">
        <v>76.147468588848682</v>
      </c>
      <c r="AB12" s="357">
        <v>8372</v>
      </c>
      <c r="AC12" s="358">
        <f t="shared" ref="AC12:AC29" si="0">AB12/$X12*100</f>
        <v>23.852531411151315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13021</v>
      </c>
      <c r="E13" s="365">
        <f t="shared" ref="E13:E29" si="2">L13+S13+Z13</f>
        <v>8659</v>
      </c>
      <c r="F13" s="366">
        <f t="shared" ref="F13:H29" si="3">E13/$D13*100</f>
        <v>66.500268796559396</v>
      </c>
      <c r="G13" s="365">
        <f t="shared" ref="G13:G29" si="4">N13+U13+AB13</f>
        <v>4362</v>
      </c>
      <c r="H13" s="367">
        <f t="shared" si="3"/>
        <v>33.499731203440597</v>
      </c>
      <c r="I13" s="350"/>
      <c r="J13" s="368">
        <f t="shared" ref="J13:J29" si="5">L13+N13</f>
        <v>2388</v>
      </c>
      <c r="K13" s="369">
        <f t="shared" ref="K13:K29" si="6">J13/$D13*100</f>
        <v>18.33960525305276</v>
      </c>
      <c r="L13" s="370">
        <v>973</v>
      </c>
      <c r="M13" s="371">
        <v>40.745393634840873</v>
      </c>
      <c r="N13" s="370">
        <v>1415</v>
      </c>
      <c r="O13" s="372">
        <v>59.254606365159127</v>
      </c>
      <c r="P13" s="350"/>
      <c r="Q13" s="368">
        <v>1969</v>
      </c>
      <c r="R13" s="369">
        <v>15.121726441901542</v>
      </c>
      <c r="S13" s="370">
        <v>1145</v>
      </c>
      <c r="T13" s="371">
        <v>58.151345860843065</v>
      </c>
      <c r="U13" s="370">
        <v>824</v>
      </c>
      <c r="V13" s="372">
        <v>41.848654139156935</v>
      </c>
      <c r="W13" s="350"/>
      <c r="X13" s="368">
        <v>8664</v>
      </c>
      <c r="Y13" s="369">
        <v>66.538668305045704</v>
      </c>
      <c r="Z13" s="370">
        <v>6541</v>
      </c>
      <c r="AA13" s="371">
        <v>75.496306555863342</v>
      </c>
      <c r="AB13" s="370">
        <v>2123</v>
      </c>
      <c r="AC13" s="372">
        <f t="shared" si="0"/>
        <v>24.503693444136658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7903</v>
      </c>
      <c r="E14" s="365">
        <f t="shared" si="2"/>
        <v>5274</v>
      </c>
      <c r="F14" s="366">
        <f t="shared" si="3"/>
        <v>66.734151588004551</v>
      </c>
      <c r="G14" s="365">
        <f t="shared" si="4"/>
        <v>2629</v>
      </c>
      <c r="H14" s="367">
        <f t="shared" si="3"/>
        <v>33.265848411995449</v>
      </c>
      <c r="I14" s="350"/>
      <c r="J14" s="368">
        <f t="shared" si="5"/>
        <v>1834</v>
      </c>
      <c r="K14" s="369">
        <f t="shared" si="6"/>
        <v>23.20637732506643</v>
      </c>
      <c r="L14" s="370">
        <v>742</v>
      </c>
      <c r="M14" s="371">
        <v>40.458015267175576</v>
      </c>
      <c r="N14" s="370">
        <v>1092</v>
      </c>
      <c r="O14" s="372">
        <v>59.541984732824424</v>
      </c>
      <c r="P14" s="350"/>
      <c r="Q14" s="368">
        <v>1435</v>
      </c>
      <c r="R14" s="369">
        <v>18.157661647475642</v>
      </c>
      <c r="S14" s="370">
        <v>849</v>
      </c>
      <c r="T14" s="371">
        <v>59.163763066202094</v>
      </c>
      <c r="U14" s="370">
        <v>586</v>
      </c>
      <c r="V14" s="372">
        <v>40.836236933797906</v>
      </c>
      <c r="W14" s="350"/>
      <c r="X14" s="368">
        <v>4634</v>
      </c>
      <c r="Y14" s="369">
        <v>58.635961027457931</v>
      </c>
      <c r="Z14" s="370">
        <v>3683</v>
      </c>
      <c r="AA14" s="371">
        <v>79.4777729823047</v>
      </c>
      <c r="AB14" s="370">
        <v>951</v>
      </c>
      <c r="AC14" s="372">
        <f t="shared" si="0"/>
        <v>20.522227017695297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8588</v>
      </c>
      <c r="E15" s="365">
        <f t="shared" si="2"/>
        <v>5437</v>
      </c>
      <c r="F15" s="366">
        <f t="shared" si="3"/>
        <v>63.309268747088964</v>
      </c>
      <c r="G15" s="365">
        <f t="shared" si="4"/>
        <v>3151</v>
      </c>
      <c r="H15" s="367">
        <f t="shared" si="3"/>
        <v>36.690731252911043</v>
      </c>
      <c r="I15" s="350"/>
      <c r="J15" s="368">
        <f t="shared" si="5"/>
        <v>2011</v>
      </c>
      <c r="K15" s="369">
        <f t="shared" si="6"/>
        <v>23.4163949697252</v>
      </c>
      <c r="L15" s="370">
        <v>774</v>
      </c>
      <c r="M15" s="371">
        <v>38.488314271506709</v>
      </c>
      <c r="N15" s="370">
        <v>1237</v>
      </c>
      <c r="O15" s="372">
        <v>61.511685728493283</v>
      </c>
      <c r="P15" s="350"/>
      <c r="Q15" s="368">
        <v>1532</v>
      </c>
      <c r="R15" s="369">
        <v>17.83884489986027</v>
      </c>
      <c r="S15" s="370">
        <v>885</v>
      </c>
      <c r="T15" s="371">
        <v>57.76762402088773</v>
      </c>
      <c r="U15" s="370">
        <v>647</v>
      </c>
      <c r="V15" s="372">
        <v>42.23237597911227</v>
      </c>
      <c r="W15" s="350"/>
      <c r="X15" s="368">
        <v>5045</v>
      </c>
      <c r="Y15" s="369">
        <v>58.744760130414534</v>
      </c>
      <c r="Z15" s="370">
        <v>3778</v>
      </c>
      <c r="AA15" s="371">
        <v>74.886025768087222</v>
      </c>
      <c r="AB15" s="370">
        <v>1267</v>
      </c>
      <c r="AC15" s="372">
        <f t="shared" si="0"/>
        <v>25.113974231912785</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16751</v>
      </c>
      <c r="E16" s="365">
        <f t="shared" si="2"/>
        <v>10111</v>
      </c>
      <c r="F16" s="366">
        <f t="shared" si="3"/>
        <v>60.360575488030562</v>
      </c>
      <c r="G16" s="365">
        <f t="shared" si="4"/>
        <v>6640</v>
      </c>
      <c r="H16" s="367">
        <f t="shared" si="3"/>
        <v>39.639424511969438</v>
      </c>
      <c r="I16" s="350"/>
      <c r="J16" s="368">
        <f t="shared" si="5"/>
        <v>5717</v>
      </c>
      <c r="K16" s="369">
        <f t="shared" si="6"/>
        <v>34.129305713091753</v>
      </c>
      <c r="L16" s="370">
        <v>2312</v>
      </c>
      <c r="M16" s="371">
        <v>40.440790624453385</v>
      </c>
      <c r="N16" s="370">
        <v>3405</v>
      </c>
      <c r="O16" s="372">
        <v>59.559209375546615</v>
      </c>
      <c r="P16" s="350"/>
      <c r="Q16" s="368">
        <v>3037</v>
      </c>
      <c r="R16" s="369">
        <v>18.130260879947464</v>
      </c>
      <c r="S16" s="370">
        <v>1730</v>
      </c>
      <c r="T16" s="371">
        <v>56.964109318406322</v>
      </c>
      <c r="U16" s="370">
        <v>1307</v>
      </c>
      <c r="V16" s="372">
        <v>43.035890681593678</v>
      </c>
      <c r="W16" s="350"/>
      <c r="X16" s="368">
        <v>7997</v>
      </c>
      <c r="Y16" s="369">
        <v>47.740433406960783</v>
      </c>
      <c r="Z16" s="370">
        <v>6069</v>
      </c>
      <c r="AA16" s="371">
        <v>75.890959109666127</v>
      </c>
      <c r="AB16" s="370">
        <v>1928</v>
      </c>
      <c r="AC16" s="372">
        <f t="shared" si="0"/>
        <v>24.109040890333873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5459</v>
      </c>
      <c r="E17" s="375">
        <f t="shared" si="2"/>
        <v>3513</v>
      </c>
      <c r="F17" s="376">
        <f t="shared" si="3"/>
        <v>64.352445502839345</v>
      </c>
      <c r="G17" s="375">
        <f t="shared" si="4"/>
        <v>1946</v>
      </c>
      <c r="H17" s="367">
        <f t="shared" si="3"/>
        <v>35.647554497160648</v>
      </c>
      <c r="I17" s="350"/>
      <c r="J17" s="377">
        <f t="shared" si="5"/>
        <v>1328</v>
      </c>
      <c r="K17" s="378">
        <f t="shared" si="6"/>
        <v>24.32679978017952</v>
      </c>
      <c r="L17" s="375">
        <v>535</v>
      </c>
      <c r="M17" s="376">
        <v>40.286144578313255</v>
      </c>
      <c r="N17" s="375">
        <v>793</v>
      </c>
      <c r="O17" s="372">
        <v>59.713855421686745</v>
      </c>
      <c r="P17" s="350"/>
      <c r="Q17" s="377">
        <v>1028</v>
      </c>
      <c r="R17" s="378">
        <v>18.831287781644988</v>
      </c>
      <c r="S17" s="375">
        <v>577</v>
      </c>
      <c r="T17" s="376">
        <v>56.128404669260703</v>
      </c>
      <c r="U17" s="375">
        <v>451</v>
      </c>
      <c r="V17" s="372">
        <v>43.871595330739297</v>
      </c>
      <c r="W17" s="350"/>
      <c r="X17" s="377">
        <v>3103</v>
      </c>
      <c r="Y17" s="378">
        <v>56.841912438175491</v>
      </c>
      <c r="Z17" s="375">
        <v>2401</v>
      </c>
      <c r="AA17" s="376">
        <v>77.376732194650344</v>
      </c>
      <c r="AB17" s="375">
        <v>702</v>
      </c>
      <c r="AC17" s="372">
        <f t="shared" si="0"/>
        <v>22.623267805349663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35137</v>
      </c>
      <c r="E18" s="365">
        <f t="shared" si="2"/>
        <v>23001</v>
      </c>
      <c r="F18" s="366">
        <f t="shared" si="3"/>
        <v>65.460910151691948</v>
      </c>
      <c r="G18" s="365">
        <f t="shared" si="4"/>
        <v>12136</v>
      </c>
      <c r="H18" s="367">
        <f t="shared" si="3"/>
        <v>34.539089848308052</v>
      </c>
      <c r="I18" s="350"/>
      <c r="J18" s="368">
        <f t="shared" si="5"/>
        <v>6800</v>
      </c>
      <c r="K18" s="369">
        <f t="shared" si="6"/>
        <v>19.352818965762587</v>
      </c>
      <c r="L18" s="370">
        <v>2813</v>
      </c>
      <c r="M18" s="371">
        <v>41.367647058823529</v>
      </c>
      <c r="N18" s="370">
        <v>3987</v>
      </c>
      <c r="O18" s="372">
        <v>58.632352941176471</v>
      </c>
      <c r="P18" s="350"/>
      <c r="Q18" s="368">
        <v>5161</v>
      </c>
      <c r="R18" s="369">
        <v>14.688220394455985</v>
      </c>
      <c r="S18" s="370">
        <v>2889</v>
      </c>
      <c r="T18" s="371">
        <v>55.977523735710136</v>
      </c>
      <c r="U18" s="370">
        <v>2272</v>
      </c>
      <c r="V18" s="372">
        <v>44.022476264289864</v>
      </c>
      <c r="W18" s="350"/>
      <c r="X18" s="368">
        <v>23176</v>
      </c>
      <c r="Y18" s="369">
        <v>65.958960639781424</v>
      </c>
      <c r="Z18" s="370">
        <v>17299</v>
      </c>
      <c r="AA18" s="371">
        <v>74.641870900931991</v>
      </c>
      <c r="AB18" s="370">
        <v>5877</v>
      </c>
      <c r="AC18" s="372">
        <f t="shared" si="0"/>
        <v>25.358129099067998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23508</v>
      </c>
      <c r="E19" s="365">
        <f t="shared" si="2"/>
        <v>14990</v>
      </c>
      <c r="F19" s="366">
        <f t="shared" si="3"/>
        <v>63.765526629232603</v>
      </c>
      <c r="G19" s="365">
        <f t="shared" si="4"/>
        <v>8518</v>
      </c>
      <c r="H19" s="367">
        <f t="shared" si="3"/>
        <v>36.234473370767404</v>
      </c>
      <c r="I19" s="350"/>
      <c r="J19" s="368">
        <f t="shared" si="5"/>
        <v>5448</v>
      </c>
      <c r="K19" s="369">
        <f t="shared" si="6"/>
        <v>23.175089331291478</v>
      </c>
      <c r="L19" s="370">
        <v>2141</v>
      </c>
      <c r="M19" s="371">
        <v>39.298825256975036</v>
      </c>
      <c r="N19" s="370">
        <v>3307</v>
      </c>
      <c r="O19" s="372">
        <v>60.701174743024964</v>
      </c>
      <c r="P19" s="350"/>
      <c r="Q19" s="368">
        <v>3359</v>
      </c>
      <c r="R19" s="369">
        <v>14.288752765016167</v>
      </c>
      <c r="S19" s="370">
        <v>1993</v>
      </c>
      <c r="T19" s="371">
        <v>59.333134861565938</v>
      </c>
      <c r="U19" s="370">
        <v>1366</v>
      </c>
      <c r="V19" s="372">
        <v>40.666865138434055</v>
      </c>
      <c r="W19" s="350"/>
      <c r="X19" s="368">
        <v>14701</v>
      </c>
      <c r="Y19" s="369">
        <v>62.536157903692356</v>
      </c>
      <c r="Z19" s="370">
        <v>10856</v>
      </c>
      <c r="AA19" s="371">
        <v>73.845316645126175</v>
      </c>
      <c r="AB19" s="370">
        <v>3845</v>
      </c>
      <c r="AC19" s="372">
        <f t="shared" si="0"/>
        <v>26.154683354873821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49352</v>
      </c>
      <c r="E20" s="365">
        <f t="shared" si="2"/>
        <v>31143</v>
      </c>
      <c r="F20" s="366">
        <f t="shared" si="3"/>
        <v>63.103825579510456</v>
      </c>
      <c r="G20" s="365">
        <f t="shared" si="4"/>
        <v>18209</v>
      </c>
      <c r="H20" s="367">
        <f t="shared" si="3"/>
        <v>36.896174420489544</v>
      </c>
      <c r="I20" s="350"/>
      <c r="J20" s="368">
        <f t="shared" si="5"/>
        <v>13545</v>
      </c>
      <c r="K20" s="369">
        <f t="shared" si="6"/>
        <v>27.445696223050735</v>
      </c>
      <c r="L20" s="370">
        <v>5575</v>
      </c>
      <c r="M20" s="371">
        <v>41.159099298634182</v>
      </c>
      <c r="N20" s="370">
        <v>7970</v>
      </c>
      <c r="O20" s="372">
        <v>58.840900701365818</v>
      </c>
      <c r="P20" s="350"/>
      <c r="Q20" s="368">
        <v>7982</v>
      </c>
      <c r="R20" s="369">
        <v>16.173609985410923</v>
      </c>
      <c r="S20" s="370">
        <v>4533</v>
      </c>
      <c r="T20" s="371">
        <v>56.790278125783011</v>
      </c>
      <c r="U20" s="370">
        <v>3449</v>
      </c>
      <c r="V20" s="372">
        <v>43.209721874216989</v>
      </c>
      <c r="W20" s="350"/>
      <c r="X20" s="368">
        <v>27825</v>
      </c>
      <c r="Y20" s="369">
        <v>56.380693791538341</v>
      </c>
      <c r="Z20" s="370">
        <v>21035</v>
      </c>
      <c r="AA20" s="371">
        <v>75.59748427672956</v>
      </c>
      <c r="AB20" s="370">
        <v>6790</v>
      </c>
      <c r="AC20" s="372">
        <f t="shared" si="0"/>
        <v>24.40251572327044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47986</v>
      </c>
      <c r="E21" s="365">
        <f t="shared" si="2"/>
        <v>31135</v>
      </c>
      <c r="F21" s="366">
        <f t="shared" si="3"/>
        <v>64.883507689742842</v>
      </c>
      <c r="G21" s="365">
        <f t="shared" si="4"/>
        <v>16851</v>
      </c>
      <c r="H21" s="367">
        <f t="shared" si="3"/>
        <v>35.116492310257158</v>
      </c>
      <c r="I21" s="350"/>
      <c r="J21" s="368">
        <f t="shared" si="5"/>
        <v>10198</v>
      </c>
      <c r="K21" s="369">
        <f t="shared" si="6"/>
        <v>21.252031842620763</v>
      </c>
      <c r="L21" s="370">
        <v>4160</v>
      </c>
      <c r="M21" s="371">
        <v>40.792312218081975</v>
      </c>
      <c r="N21" s="370">
        <v>6038</v>
      </c>
      <c r="O21" s="372">
        <v>59.207687781918025</v>
      </c>
      <c r="P21" s="350"/>
      <c r="Q21" s="368">
        <v>8485</v>
      </c>
      <c r="R21" s="369">
        <v>17.682240653523944</v>
      </c>
      <c r="S21" s="370">
        <v>4851</v>
      </c>
      <c r="T21" s="371">
        <v>57.171479080730705</v>
      </c>
      <c r="U21" s="370">
        <v>3634</v>
      </c>
      <c r="V21" s="372">
        <v>42.828520919269295</v>
      </c>
      <c r="W21" s="350"/>
      <c r="X21" s="368">
        <v>29303</v>
      </c>
      <c r="Y21" s="369">
        <v>61.065727503855292</v>
      </c>
      <c r="Z21" s="370">
        <v>22124</v>
      </c>
      <c r="AA21" s="371">
        <v>75.500801965669041</v>
      </c>
      <c r="AB21" s="370">
        <v>7179</v>
      </c>
      <c r="AC21" s="372">
        <f t="shared" si="0"/>
        <v>24.499198034330956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13320</v>
      </c>
      <c r="E22" s="365">
        <f t="shared" si="2"/>
        <v>8713</v>
      </c>
      <c r="F22" s="366">
        <f t="shared" si="3"/>
        <v>65.412912912912915</v>
      </c>
      <c r="G22" s="365">
        <f t="shared" si="4"/>
        <v>4607</v>
      </c>
      <c r="H22" s="367">
        <f t="shared" si="3"/>
        <v>34.587087087087085</v>
      </c>
      <c r="I22" s="350"/>
      <c r="J22" s="368">
        <f t="shared" si="5"/>
        <v>2787</v>
      </c>
      <c r="K22" s="369">
        <f t="shared" si="6"/>
        <v>20.923423423423422</v>
      </c>
      <c r="L22" s="370">
        <v>1142</v>
      </c>
      <c r="M22" s="371">
        <v>40.97595981341945</v>
      </c>
      <c r="N22" s="370">
        <v>1645</v>
      </c>
      <c r="O22" s="372">
        <v>59.02404018658055</v>
      </c>
      <c r="P22" s="350"/>
      <c r="Q22" s="368">
        <v>2101</v>
      </c>
      <c r="R22" s="369">
        <v>15.773273273273272</v>
      </c>
      <c r="S22" s="370">
        <v>1196</v>
      </c>
      <c r="T22" s="371">
        <v>56.92527367920038</v>
      </c>
      <c r="U22" s="370">
        <v>905</v>
      </c>
      <c r="V22" s="372">
        <v>43.07472632079962</v>
      </c>
      <c r="W22" s="350"/>
      <c r="X22" s="368">
        <v>8432</v>
      </c>
      <c r="Y22" s="369">
        <v>63.303303303303302</v>
      </c>
      <c r="Z22" s="370">
        <v>6375</v>
      </c>
      <c r="AA22" s="371">
        <v>75.604838709677423</v>
      </c>
      <c r="AB22" s="370">
        <v>2057</v>
      </c>
      <c r="AC22" s="372">
        <f t="shared" si="0"/>
        <v>24.39516129032258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26032</v>
      </c>
      <c r="E23" s="365">
        <f t="shared" si="2"/>
        <v>17452</v>
      </c>
      <c r="F23" s="366">
        <f t="shared" si="3"/>
        <v>67.040565457897969</v>
      </c>
      <c r="G23" s="365">
        <f t="shared" si="4"/>
        <v>8580</v>
      </c>
      <c r="H23" s="367">
        <f t="shared" si="3"/>
        <v>32.959434542102031</v>
      </c>
      <c r="I23" s="350"/>
      <c r="J23" s="368">
        <f t="shared" si="5"/>
        <v>5294</v>
      </c>
      <c r="K23" s="369">
        <f t="shared" si="6"/>
        <v>20.336508912108176</v>
      </c>
      <c r="L23" s="370">
        <v>2255</v>
      </c>
      <c r="M23" s="371">
        <v>42.595391008689084</v>
      </c>
      <c r="N23" s="370">
        <v>3039</v>
      </c>
      <c r="O23" s="372">
        <v>57.404608991310916</v>
      </c>
      <c r="P23" s="350"/>
      <c r="Q23" s="368">
        <v>4214</v>
      </c>
      <c r="R23" s="369">
        <v>16.187768899815609</v>
      </c>
      <c r="S23" s="370">
        <v>2384</v>
      </c>
      <c r="T23" s="371">
        <v>56.573327005220698</v>
      </c>
      <c r="U23" s="370">
        <v>1830</v>
      </c>
      <c r="V23" s="372">
        <v>43.42667299477931</v>
      </c>
      <c r="W23" s="350"/>
      <c r="X23" s="368">
        <v>16524</v>
      </c>
      <c r="Y23" s="369">
        <v>63.475722188076212</v>
      </c>
      <c r="Z23" s="370">
        <v>12813</v>
      </c>
      <c r="AA23" s="371">
        <v>77.541757443718225</v>
      </c>
      <c r="AB23" s="370">
        <v>3711</v>
      </c>
      <c r="AC23" s="372">
        <f t="shared" si="0"/>
        <v>22.458242556281771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64668</v>
      </c>
      <c r="E24" s="365">
        <f t="shared" si="2"/>
        <v>43199</v>
      </c>
      <c r="F24" s="366">
        <f t="shared" si="3"/>
        <v>66.801199975258243</v>
      </c>
      <c r="G24" s="365">
        <f t="shared" si="4"/>
        <v>21469</v>
      </c>
      <c r="H24" s="367">
        <f t="shared" si="3"/>
        <v>33.198800024741757</v>
      </c>
      <c r="I24" s="350"/>
      <c r="J24" s="368">
        <f t="shared" si="5"/>
        <v>15887</v>
      </c>
      <c r="K24" s="369">
        <f t="shared" si="6"/>
        <v>24.567019236716771</v>
      </c>
      <c r="L24" s="370">
        <v>7683</v>
      </c>
      <c r="M24" s="371">
        <v>48.360294580474601</v>
      </c>
      <c r="N24" s="370">
        <v>8204</v>
      </c>
      <c r="O24" s="372">
        <v>51.639705419525392</v>
      </c>
      <c r="P24" s="350"/>
      <c r="Q24" s="368">
        <v>9719</v>
      </c>
      <c r="R24" s="369">
        <v>15.029071565534732</v>
      </c>
      <c r="S24" s="370">
        <v>5738</v>
      </c>
      <c r="T24" s="371">
        <v>59.038995781459001</v>
      </c>
      <c r="U24" s="370">
        <v>3981</v>
      </c>
      <c r="V24" s="372">
        <v>40.961004218540999</v>
      </c>
      <c r="W24" s="350"/>
      <c r="X24" s="368">
        <v>39062</v>
      </c>
      <c r="Y24" s="369">
        <v>60.403909197748497</v>
      </c>
      <c r="Z24" s="370">
        <v>29778</v>
      </c>
      <c r="AA24" s="371">
        <v>76.232655777993969</v>
      </c>
      <c r="AB24" s="370">
        <v>9284</v>
      </c>
      <c r="AC24" s="372">
        <f t="shared" si="0"/>
        <v>23.767344222006042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15019</v>
      </c>
      <c r="E25" s="365">
        <f t="shared" si="2"/>
        <v>8434</v>
      </c>
      <c r="F25" s="366">
        <f t="shared" si="3"/>
        <v>56.155536320660495</v>
      </c>
      <c r="G25" s="365">
        <f t="shared" si="4"/>
        <v>6585</v>
      </c>
      <c r="H25" s="367">
        <f t="shared" si="3"/>
        <v>43.844463679339505</v>
      </c>
      <c r="I25" s="350"/>
      <c r="J25" s="368">
        <f t="shared" si="5"/>
        <v>5536</v>
      </c>
      <c r="K25" s="369">
        <f t="shared" si="6"/>
        <v>36.859977362008124</v>
      </c>
      <c r="L25" s="370">
        <v>1957</v>
      </c>
      <c r="M25" s="371">
        <v>35.350433526011557</v>
      </c>
      <c r="N25" s="370">
        <v>3579</v>
      </c>
      <c r="O25" s="372">
        <v>64.649566473988443</v>
      </c>
      <c r="P25" s="350"/>
      <c r="Q25" s="368">
        <v>2323</v>
      </c>
      <c r="R25" s="369">
        <v>15.46707503828484</v>
      </c>
      <c r="S25" s="370">
        <v>1239</v>
      </c>
      <c r="T25" s="371">
        <v>53.336203185535943</v>
      </c>
      <c r="U25" s="370">
        <v>1084</v>
      </c>
      <c r="V25" s="372">
        <v>46.663796814464057</v>
      </c>
      <c r="W25" s="350"/>
      <c r="X25" s="368">
        <v>7160</v>
      </c>
      <c r="Y25" s="369">
        <v>47.672947599707037</v>
      </c>
      <c r="Z25" s="370">
        <v>5238</v>
      </c>
      <c r="AA25" s="371">
        <v>73.156424581005581</v>
      </c>
      <c r="AB25" s="370">
        <v>1922</v>
      </c>
      <c r="AC25" s="372">
        <f t="shared" si="0"/>
        <v>26.843575418994416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3289</v>
      </c>
      <c r="E26" s="380">
        <f t="shared" si="2"/>
        <v>2226</v>
      </c>
      <c r="F26" s="381">
        <f t="shared" si="3"/>
        <v>67.680145941015496</v>
      </c>
      <c r="G26" s="380">
        <f t="shared" si="4"/>
        <v>1063</v>
      </c>
      <c r="H26" s="367">
        <f t="shared" si="3"/>
        <v>32.31985405898449</v>
      </c>
      <c r="I26" s="350"/>
      <c r="J26" s="377">
        <f t="shared" si="5"/>
        <v>658</v>
      </c>
      <c r="K26" s="378">
        <f t="shared" si="6"/>
        <v>20.006080875646091</v>
      </c>
      <c r="L26" s="375">
        <v>312</v>
      </c>
      <c r="M26" s="376">
        <v>47.416413373860181</v>
      </c>
      <c r="N26" s="375">
        <v>346</v>
      </c>
      <c r="O26" s="372">
        <v>52.583586626139819</v>
      </c>
      <c r="P26" s="350"/>
      <c r="Q26" s="377">
        <v>492</v>
      </c>
      <c r="R26" s="378">
        <v>14.95895408938887</v>
      </c>
      <c r="S26" s="375">
        <v>278</v>
      </c>
      <c r="T26" s="376">
        <v>56.50406504065041</v>
      </c>
      <c r="U26" s="375">
        <v>214</v>
      </c>
      <c r="V26" s="372">
        <v>43.49593495934959</v>
      </c>
      <c r="W26" s="350"/>
      <c r="X26" s="377">
        <v>2139</v>
      </c>
      <c r="Y26" s="378">
        <v>65.034965034965026</v>
      </c>
      <c r="Z26" s="375">
        <v>1636</v>
      </c>
      <c r="AA26" s="376">
        <v>76.484338475923323</v>
      </c>
      <c r="AB26" s="375">
        <v>503</v>
      </c>
      <c r="AC26" s="372">
        <f t="shared" si="0"/>
        <v>23.515661524076673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19768</v>
      </c>
      <c r="E27" s="380">
        <f t="shared" si="2"/>
        <v>13240</v>
      </c>
      <c r="F27" s="381">
        <f t="shared" si="3"/>
        <v>66.976932416025903</v>
      </c>
      <c r="G27" s="380">
        <f t="shared" si="4"/>
        <v>6528</v>
      </c>
      <c r="H27" s="367">
        <f t="shared" si="3"/>
        <v>33.023067583974097</v>
      </c>
      <c r="I27" s="350"/>
      <c r="J27" s="377">
        <f t="shared" si="5"/>
        <v>3582</v>
      </c>
      <c r="K27" s="378">
        <f t="shared" si="6"/>
        <v>18.120194253338727</v>
      </c>
      <c r="L27" s="375">
        <v>1508</v>
      </c>
      <c r="M27" s="376">
        <v>42.099385817978785</v>
      </c>
      <c r="N27" s="375">
        <v>2074</v>
      </c>
      <c r="O27" s="372">
        <v>57.900614182021215</v>
      </c>
      <c r="P27" s="350"/>
      <c r="Q27" s="377">
        <v>3026</v>
      </c>
      <c r="R27" s="378">
        <v>15.307567786321327</v>
      </c>
      <c r="S27" s="375">
        <v>1707</v>
      </c>
      <c r="T27" s="376">
        <v>56.411103767349637</v>
      </c>
      <c r="U27" s="375">
        <v>1319</v>
      </c>
      <c r="V27" s="372">
        <v>43.588896232650363</v>
      </c>
      <c r="W27" s="350"/>
      <c r="X27" s="377">
        <v>13160</v>
      </c>
      <c r="Y27" s="378">
        <v>66.572237960339947</v>
      </c>
      <c r="Z27" s="375">
        <v>10025</v>
      </c>
      <c r="AA27" s="376">
        <v>76.177811550151972</v>
      </c>
      <c r="AB27" s="375">
        <v>3135</v>
      </c>
      <c r="AC27" s="372">
        <f t="shared" si="0"/>
        <v>23.822188449848024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2469</v>
      </c>
      <c r="E28" s="380">
        <f t="shared" si="2"/>
        <v>1597</v>
      </c>
      <c r="F28" s="381">
        <f t="shared" si="3"/>
        <v>64.68205751316323</v>
      </c>
      <c r="G28" s="380">
        <f t="shared" si="4"/>
        <v>872</v>
      </c>
      <c r="H28" s="382">
        <f t="shared" si="3"/>
        <v>35.317942486836778</v>
      </c>
      <c r="I28" s="350"/>
      <c r="J28" s="377">
        <f t="shared" si="5"/>
        <v>532</v>
      </c>
      <c r="K28" s="378">
        <f t="shared" si="6"/>
        <v>21.547185095180236</v>
      </c>
      <c r="L28" s="375">
        <v>228</v>
      </c>
      <c r="M28" s="376">
        <v>42.857142857142854</v>
      </c>
      <c r="N28" s="375">
        <v>304</v>
      </c>
      <c r="O28" s="383">
        <v>57.142857142857139</v>
      </c>
      <c r="P28" s="350"/>
      <c r="Q28" s="377">
        <v>369</v>
      </c>
      <c r="R28" s="378">
        <v>14.945321992709598</v>
      </c>
      <c r="S28" s="375">
        <v>205</v>
      </c>
      <c r="T28" s="376">
        <v>55.555555555555557</v>
      </c>
      <c r="U28" s="375">
        <v>164</v>
      </c>
      <c r="V28" s="383">
        <v>44.444444444444443</v>
      </c>
      <c r="W28" s="350"/>
      <c r="X28" s="377">
        <v>1568</v>
      </c>
      <c r="Y28" s="378">
        <v>63.507492912110166</v>
      </c>
      <c r="Z28" s="375">
        <v>1164</v>
      </c>
      <c r="AA28" s="376">
        <v>74.234693877551024</v>
      </c>
      <c r="AB28" s="375">
        <v>404</v>
      </c>
      <c r="AC28" s="383">
        <f t="shared" si="0"/>
        <v>25.765306122448976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1245</v>
      </c>
      <c r="E29" s="386">
        <f t="shared" si="2"/>
        <v>663</v>
      </c>
      <c r="F29" s="387">
        <f t="shared" si="3"/>
        <v>53.253012048192772</v>
      </c>
      <c r="G29" s="386">
        <f t="shared" si="4"/>
        <v>582</v>
      </c>
      <c r="H29" s="388">
        <f t="shared" si="3"/>
        <v>46.746987951807228</v>
      </c>
      <c r="I29" s="350"/>
      <c r="J29" s="389">
        <f t="shared" si="5"/>
        <v>675</v>
      </c>
      <c r="K29" s="390">
        <f t="shared" si="6"/>
        <v>54.216867469879517</v>
      </c>
      <c r="L29" s="391">
        <v>253</v>
      </c>
      <c r="M29" s="392">
        <v>37.481481481481481</v>
      </c>
      <c r="N29" s="391">
        <v>422</v>
      </c>
      <c r="O29" s="393">
        <v>62.518518518518519</v>
      </c>
      <c r="P29" s="350"/>
      <c r="Q29" s="389">
        <v>181</v>
      </c>
      <c r="R29" s="390">
        <v>14.538152610441768</v>
      </c>
      <c r="S29" s="391">
        <v>112</v>
      </c>
      <c r="T29" s="392">
        <v>61.878453038674031</v>
      </c>
      <c r="U29" s="391">
        <v>69</v>
      </c>
      <c r="V29" s="393">
        <v>38.121546961325969</v>
      </c>
      <c r="W29" s="350"/>
      <c r="X29" s="389">
        <v>389</v>
      </c>
      <c r="Y29" s="390">
        <v>31.244979919678716</v>
      </c>
      <c r="Z29" s="391">
        <v>298</v>
      </c>
      <c r="AA29" s="392">
        <v>76.606683804627252</v>
      </c>
      <c r="AB29" s="391">
        <v>91</v>
      </c>
      <c r="AC29" s="393">
        <f t="shared" si="0"/>
        <v>23.393316195372751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430641</v>
      </c>
      <c r="E31" s="1234">
        <f>L31+S31+Z31</f>
        <v>274334</v>
      </c>
      <c r="F31" s="1235">
        <f>E31/$D31*100</f>
        <v>63.70364178050859</v>
      </c>
      <c r="G31" s="1234">
        <f>N31+U31+AB31</f>
        <v>156307</v>
      </c>
      <c r="H31" s="1236">
        <f>G31/$D31*100</f>
        <v>36.29635821949141</v>
      </c>
      <c r="I31" s="320"/>
      <c r="J31" s="1237">
        <f>SUM(J12:J29)</f>
        <v>113060</v>
      </c>
      <c r="K31" s="1238">
        <f>J31/$D31*100</f>
        <v>26.253886648043267</v>
      </c>
      <c r="L31" s="1234">
        <f>SUM(L12:L29)</f>
        <v>46630</v>
      </c>
      <c r="M31" s="1235">
        <f>L31/$J31*100</f>
        <v>41.243587475676627</v>
      </c>
      <c r="N31" s="1234">
        <f>SUM(N12:N29)</f>
        <v>66430</v>
      </c>
      <c r="O31" s="1239">
        <f>N31/$J31*100</f>
        <v>58.756412524323366</v>
      </c>
      <c r="P31" s="320"/>
      <c r="Q31" s="1237">
        <f>SUM(Q12:Q29)</f>
        <v>69600</v>
      </c>
      <c r="R31" s="1238">
        <f>Q31/$D31*100</f>
        <v>16.161953924498597</v>
      </c>
      <c r="S31" s="1234">
        <f>SUM(S12:S29)</f>
        <v>39864</v>
      </c>
      <c r="T31" s="1235">
        <f>S31/$Q31*100</f>
        <v>57.275862068965523</v>
      </c>
      <c r="U31" s="1234">
        <f>SUM(U12:U29)</f>
        <v>29736</v>
      </c>
      <c r="V31" s="1239">
        <f>U31/$Q31*100</f>
        <v>42.724137931034484</v>
      </c>
      <c r="W31" s="320"/>
      <c r="X31" s="1237">
        <f>SUM(X12:X29)</f>
        <v>247981</v>
      </c>
      <c r="Y31" s="1238">
        <f>X31/$D31*100</f>
        <v>57.58415942745814</v>
      </c>
      <c r="Z31" s="1234">
        <f>SUM(Z12:Z29)</f>
        <v>187840</v>
      </c>
      <c r="AA31" s="1235">
        <f>Z31/$X31*100</f>
        <v>75.747738738048469</v>
      </c>
      <c r="AB31" s="1234">
        <f>SUM(AB12:AB29)</f>
        <v>60141</v>
      </c>
      <c r="AC31" s="1239">
        <f>AB31/$X31*100</f>
        <v>24.252261261951521</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15"/>
      <c r="C34" s="1415"/>
      <c r="D34" s="1415"/>
      <c r="E34" s="1415"/>
      <c r="F34" s="1415"/>
      <c r="G34" s="1415"/>
      <c r="H34" s="1415"/>
      <c r="I34" s="1415"/>
      <c r="J34" s="1415"/>
      <c r="K34" s="1415"/>
      <c r="L34" s="1415"/>
      <c r="M34" s="1415"/>
      <c r="N34" s="1415"/>
      <c r="O34" s="1415"/>
    </row>
    <row r="35" spans="2:15" s="329" customFormat="1" ht="29.25" customHeight="1" x14ac:dyDescent="0.25">
      <c r="B35" s="1416"/>
      <c r="C35" s="1416"/>
      <c r="D35" s="1416"/>
      <c r="E35" s="1416"/>
      <c r="F35" s="1416"/>
      <c r="G35" s="1416"/>
      <c r="H35" s="1416"/>
      <c r="I35" s="1416"/>
      <c r="J35" s="1416"/>
      <c r="K35" s="1416"/>
      <c r="L35" s="1416"/>
      <c r="M35" s="1416"/>
    </row>
    <row r="36" spans="2:15" s="329" customFormat="1" ht="4.5" customHeight="1" x14ac:dyDescent="0.25">
      <c r="B36" s="1414"/>
      <c r="C36" s="1414"/>
      <c r="D36" s="1414"/>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6"/>
      <c r="C2" s="1386"/>
    </row>
    <row r="3" spans="1:53" s="345" customFormat="1" ht="4.5" customHeight="1" x14ac:dyDescent="0.25">
      <c r="B3" s="1387"/>
      <c r="C3" s="1387"/>
    </row>
    <row r="4" spans="1:53" s="345" customFormat="1" ht="17.25" customHeight="1" x14ac:dyDescent="0.25">
      <c r="A4" s="1388" t="s">
        <v>405</v>
      </c>
      <c r="B4" s="1388"/>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row>
    <row r="5" spans="1:53" s="345" customFormat="1" ht="17.25" customHeight="1" x14ac:dyDescent="0.25">
      <c r="B5" s="1389" t="str">
        <f>porsaad!$B$6</f>
        <v>Situación a 31 de octubre de 2024</v>
      </c>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1:53" s="345" customFormat="1" ht="6" customHeight="1" x14ac:dyDescent="0.25"/>
    <row r="7" spans="1:53" s="322" customFormat="1" ht="12.75" customHeight="1" x14ac:dyDescent="0.25">
      <c r="A7" s="316"/>
      <c r="B7" s="1390" t="s">
        <v>12</v>
      </c>
      <c r="C7" s="317"/>
      <c r="D7" s="1393" t="s">
        <v>229</v>
      </c>
      <c r="E7" s="1394"/>
      <c r="F7" s="1394"/>
      <c r="G7" s="1394"/>
      <c r="H7" s="1394"/>
      <c r="I7" s="318"/>
      <c r="J7" s="1397"/>
      <c r="K7" s="1397"/>
      <c r="L7" s="1397"/>
      <c r="M7" s="1397"/>
      <c r="N7" s="1397"/>
      <c r="O7" s="1397"/>
      <c r="P7" s="318"/>
      <c r="Q7" s="1397"/>
      <c r="R7" s="1397"/>
      <c r="S7" s="1397"/>
      <c r="T7" s="1397"/>
      <c r="U7" s="1397"/>
      <c r="V7" s="1397"/>
      <c r="W7" s="318"/>
      <c r="X7" s="1397"/>
      <c r="Y7" s="1397"/>
      <c r="Z7" s="1397"/>
      <c r="AA7" s="1397"/>
      <c r="AB7" s="1397"/>
      <c r="AC7" s="1398"/>
      <c r="AD7" s="319"/>
      <c r="AE7" s="319"/>
      <c r="AF7" s="320"/>
      <c r="AG7" s="320"/>
      <c r="AH7" s="320"/>
      <c r="AI7" s="320"/>
      <c r="AJ7" s="320"/>
      <c r="AK7" s="320"/>
      <c r="AL7" s="321"/>
    </row>
    <row r="8" spans="1:53" s="322" customFormat="1" ht="33.75" customHeight="1" x14ac:dyDescent="0.25">
      <c r="A8" s="316"/>
      <c r="B8" s="1391"/>
      <c r="C8" s="317"/>
      <c r="D8" s="1395"/>
      <c r="E8" s="1396"/>
      <c r="F8" s="1396"/>
      <c r="G8" s="1396"/>
      <c r="H8" s="1396"/>
      <c r="I8" s="323"/>
      <c r="J8" s="1399" t="s">
        <v>230</v>
      </c>
      <c r="K8" s="1400"/>
      <c r="L8" s="1400"/>
      <c r="M8" s="1400"/>
      <c r="N8" s="1400"/>
      <c r="O8" s="1401"/>
      <c r="P8" s="317"/>
      <c r="Q8" s="1399" t="s">
        <v>231</v>
      </c>
      <c r="R8" s="1400"/>
      <c r="S8" s="1400"/>
      <c r="T8" s="1400"/>
      <c r="U8" s="1400"/>
      <c r="V8" s="1401"/>
      <c r="W8" s="317"/>
      <c r="X8" s="1399" t="s">
        <v>232</v>
      </c>
      <c r="Y8" s="1400"/>
      <c r="Z8" s="1400"/>
      <c r="AA8" s="1400"/>
      <c r="AB8" s="1400"/>
      <c r="AC8" s="1401"/>
      <c r="AD8" s="319"/>
      <c r="AE8" s="319"/>
      <c r="AF8" s="320"/>
      <c r="AG8" s="320"/>
      <c r="AH8" s="320"/>
      <c r="AI8" s="320"/>
      <c r="AJ8" s="320"/>
      <c r="AK8" s="320"/>
      <c r="AL8" s="321"/>
    </row>
    <row r="9" spans="1:53" s="322" customFormat="1" ht="21.75" customHeight="1" x14ac:dyDescent="0.25">
      <c r="A9" s="316"/>
      <c r="B9" s="1391"/>
      <c r="C9" s="317"/>
      <c r="D9" s="1402" t="s">
        <v>9</v>
      </c>
      <c r="E9" s="1404" t="s">
        <v>24</v>
      </c>
      <c r="F9" s="1405"/>
      <c r="G9" s="1404" t="s">
        <v>23</v>
      </c>
      <c r="H9" s="1406"/>
      <c r="I9" s="323"/>
      <c r="J9" s="1407" t="s">
        <v>9</v>
      </c>
      <c r="K9" s="1410" t="s">
        <v>220</v>
      </c>
      <c r="L9" s="1412" t="s">
        <v>24</v>
      </c>
      <c r="M9" s="1413"/>
      <c r="N9" s="1408" t="s">
        <v>23</v>
      </c>
      <c r="O9" s="1409"/>
      <c r="P9" s="317"/>
      <c r="Q9" s="1407" t="s">
        <v>9</v>
      </c>
      <c r="R9" s="1410" t="s">
        <v>220</v>
      </c>
      <c r="S9" s="1412" t="s">
        <v>24</v>
      </c>
      <c r="T9" s="1413"/>
      <c r="U9" s="1408" t="s">
        <v>23</v>
      </c>
      <c r="V9" s="1409"/>
      <c r="W9" s="317"/>
      <c r="X9" s="1407" t="s">
        <v>9</v>
      </c>
      <c r="Y9" s="1410" t="s">
        <v>220</v>
      </c>
      <c r="Z9" s="1412" t="s">
        <v>24</v>
      </c>
      <c r="AA9" s="1413"/>
      <c r="AB9" s="1408" t="s">
        <v>23</v>
      </c>
      <c r="AC9" s="1409"/>
      <c r="AD9" s="319"/>
      <c r="AE9" s="319"/>
      <c r="AF9" s="320"/>
      <c r="AG9" s="320"/>
      <c r="AH9" s="320"/>
      <c r="AI9" s="320"/>
      <c r="AJ9" s="320"/>
      <c r="AK9" s="320"/>
      <c r="AL9" s="321"/>
    </row>
    <row r="10" spans="1:53" s="322" customFormat="1" ht="36.75" customHeight="1" x14ac:dyDescent="0.25">
      <c r="A10" s="316"/>
      <c r="B10" s="1392"/>
      <c r="C10" s="317"/>
      <c r="D10" s="1403"/>
      <c r="E10" s="407" t="s">
        <v>9</v>
      </c>
      <c r="F10" s="403" t="s">
        <v>220</v>
      </c>
      <c r="G10" s="406" t="s">
        <v>9</v>
      </c>
      <c r="H10" s="886" t="s">
        <v>220</v>
      </c>
      <c r="I10" s="346"/>
      <c r="J10" s="1403"/>
      <c r="K10" s="1411"/>
      <c r="L10" s="404" t="s">
        <v>9</v>
      </c>
      <c r="M10" s="403" t="s">
        <v>221</v>
      </c>
      <c r="N10" s="407" t="s">
        <v>9</v>
      </c>
      <c r="O10" s="402" t="s">
        <v>221</v>
      </c>
      <c r="P10" s="347"/>
      <c r="Q10" s="1403"/>
      <c r="R10" s="1411"/>
      <c r="S10" s="404" t="s">
        <v>9</v>
      </c>
      <c r="T10" s="403" t="s">
        <v>221</v>
      </c>
      <c r="U10" s="407" t="s">
        <v>9</v>
      </c>
      <c r="V10" s="402" t="s">
        <v>221</v>
      </c>
      <c r="W10" s="347"/>
      <c r="X10" s="1403"/>
      <c r="Y10" s="1411"/>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137346</v>
      </c>
      <c r="E12" s="352">
        <f>L12+S12+Z12</f>
        <v>86127</v>
      </c>
      <c r="F12" s="353">
        <f>E12/$D12*100</f>
        <v>62.70805119916124</v>
      </c>
      <c r="G12" s="352">
        <f>N12+U12+AB12</f>
        <v>51219</v>
      </c>
      <c r="H12" s="354">
        <f>G12/$D12*100</f>
        <v>37.29194880083876</v>
      </c>
      <c r="I12" s="350"/>
      <c r="J12" s="355">
        <f>L12+N12</f>
        <v>42365</v>
      </c>
      <c r="K12" s="356">
        <f>J12/$D12*100</f>
        <v>30.845456001630918</v>
      </c>
      <c r="L12" s="357">
        <v>17025</v>
      </c>
      <c r="M12" s="353">
        <v>40.186474684291277</v>
      </c>
      <c r="N12" s="357">
        <v>25340</v>
      </c>
      <c r="O12" s="358">
        <v>59.813525315708723</v>
      </c>
      <c r="P12" s="350"/>
      <c r="Q12" s="355">
        <v>27397</v>
      </c>
      <c r="R12" s="356">
        <v>19.947432032967832</v>
      </c>
      <c r="S12" s="357">
        <v>17441</v>
      </c>
      <c r="T12" s="353">
        <v>63.66025477242033</v>
      </c>
      <c r="U12" s="357">
        <v>9956</v>
      </c>
      <c r="V12" s="358">
        <v>36.339745227579662</v>
      </c>
      <c r="W12" s="350"/>
      <c r="X12" s="355">
        <v>67584</v>
      </c>
      <c r="Y12" s="356">
        <v>49.207111965401253</v>
      </c>
      <c r="Z12" s="357">
        <v>51661</v>
      </c>
      <c r="AA12" s="353">
        <v>76.439689867424249</v>
      </c>
      <c r="AB12" s="357">
        <v>15923</v>
      </c>
      <c r="AC12" s="358">
        <f t="shared" ref="AC12:AC29" si="0">AB12/$X12*100</f>
        <v>23.560310132575758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15885</v>
      </c>
      <c r="E13" s="365">
        <f t="shared" ref="E13:E29" si="2">L13+S13+Z13</f>
        <v>10017</v>
      </c>
      <c r="F13" s="366">
        <f t="shared" ref="F13:H29" si="3">E13/$D13*100</f>
        <v>63.059490084985839</v>
      </c>
      <c r="G13" s="365">
        <f t="shared" ref="G13:G29" si="4">N13+U13+AB13</f>
        <v>5868</v>
      </c>
      <c r="H13" s="367">
        <f t="shared" si="3"/>
        <v>36.940509915014161</v>
      </c>
      <c r="I13" s="350"/>
      <c r="J13" s="368">
        <f t="shared" ref="J13:J29" si="5">L13+N13</f>
        <v>3373</v>
      </c>
      <c r="K13" s="369">
        <f t="shared" ref="K13:K29" si="6">J13/$D13*100</f>
        <v>21.23386842933585</v>
      </c>
      <c r="L13" s="370">
        <v>1373</v>
      </c>
      <c r="M13" s="371">
        <v>40.705603320486219</v>
      </c>
      <c r="N13" s="370">
        <v>2000</v>
      </c>
      <c r="O13" s="372">
        <v>59.294396679513781</v>
      </c>
      <c r="P13" s="350"/>
      <c r="Q13" s="368">
        <v>2796</v>
      </c>
      <c r="R13" s="369">
        <v>17.601510859301229</v>
      </c>
      <c r="S13" s="370">
        <v>1644</v>
      </c>
      <c r="T13" s="371">
        <v>58.798283261802574</v>
      </c>
      <c r="U13" s="370">
        <v>1152</v>
      </c>
      <c r="V13" s="372">
        <v>41.201716738197426</v>
      </c>
      <c r="W13" s="350"/>
      <c r="X13" s="368">
        <v>9716</v>
      </c>
      <c r="Y13" s="369">
        <v>61.164620711362915</v>
      </c>
      <c r="Z13" s="370">
        <v>7000</v>
      </c>
      <c r="AA13" s="371">
        <v>72.046109510086453</v>
      </c>
      <c r="AB13" s="370">
        <v>2716</v>
      </c>
      <c r="AC13" s="372">
        <f t="shared" si="0"/>
        <v>27.953890489913547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10949</v>
      </c>
      <c r="E14" s="365">
        <f t="shared" si="2"/>
        <v>7066</v>
      </c>
      <c r="F14" s="366">
        <f t="shared" si="3"/>
        <v>64.535574025025127</v>
      </c>
      <c r="G14" s="365">
        <f t="shared" si="4"/>
        <v>3883</v>
      </c>
      <c r="H14" s="367">
        <f t="shared" si="3"/>
        <v>35.464425974974887</v>
      </c>
      <c r="I14" s="350"/>
      <c r="J14" s="368">
        <f t="shared" si="5"/>
        <v>2691</v>
      </c>
      <c r="K14" s="369">
        <f t="shared" si="6"/>
        <v>24.577586994246051</v>
      </c>
      <c r="L14" s="370">
        <v>1045</v>
      </c>
      <c r="M14" s="371">
        <v>38.833147528799707</v>
      </c>
      <c r="N14" s="370">
        <v>1646</v>
      </c>
      <c r="O14" s="372">
        <v>61.166852471200293</v>
      </c>
      <c r="P14" s="350"/>
      <c r="Q14" s="368">
        <v>2203</v>
      </c>
      <c r="R14" s="369">
        <v>20.120558955155722</v>
      </c>
      <c r="S14" s="370">
        <v>1308</v>
      </c>
      <c r="T14" s="371">
        <v>59.373581479800272</v>
      </c>
      <c r="U14" s="370">
        <v>895</v>
      </c>
      <c r="V14" s="372">
        <v>40.626418520199728</v>
      </c>
      <c r="W14" s="350"/>
      <c r="X14" s="368">
        <v>6055</v>
      </c>
      <c r="Y14" s="369">
        <v>55.30185405059823</v>
      </c>
      <c r="Z14" s="370">
        <v>4713</v>
      </c>
      <c r="AA14" s="371">
        <v>77.83649876135425</v>
      </c>
      <c r="AB14" s="370">
        <v>1342</v>
      </c>
      <c r="AC14" s="372">
        <f t="shared" si="0"/>
        <v>22.163501238645747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11458</v>
      </c>
      <c r="E15" s="365">
        <f t="shared" si="2"/>
        <v>6761</v>
      </c>
      <c r="F15" s="366">
        <f t="shared" si="3"/>
        <v>59.006807470762787</v>
      </c>
      <c r="G15" s="365">
        <f t="shared" si="4"/>
        <v>4697</v>
      </c>
      <c r="H15" s="367">
        <f t="shared" si="3"/>
        <v>40.993192529237213</v>
      </c>
      <c r="I15" s="350"/>
      <c r="J15" s="368">
        <f t="shared" si="5"/>
        <v>3371</v>
      </c>
      <c r="K15" s="369">
        <f t="shared" si="6"/>
        <v>29.42049223250131</v>
      </c>
      <c r="L15" s="370">
        <v>1318</v>
      </c>
      <c r="M15" s="371">
        <v>39.098190447938293</v>
      </c>
      <c r="N15" s="370">
        <v>2053</v>
      </c>
      <c r="O15" s="372">
        <v>60.901809552061707</v>
      </c>
      <c r="P15" s="350"/>
      <c r="Q15" s="368">
        <v>2407</v>
      </c>
      <c r="R15" s="369">
        <v>21.007156571827544</v>
      </c>
      <c r="S15" s="370">
        <v>1328</v>
      </c>
      <c r="T15" s="371">
        <v>55.172413793103445</v>
      </c>
      <c r="U15" s="370">
        <v>1079</v>
      </c>
      <c r="V15" s="372">
        <v>44.827586206896555</v>
      </c>
      <c r="W15" s="350"/>
      <c r="X15" s="368">
        <v>5680</v>
      </c>
      <c r="Y15" s="369">
        <v>49.572351195671146</v>
      </c>
      <c r="Z15" s="370">
        <v>4115</v>
      </c>
      <c r="AA15" s="371">
        <v>72.447183098591552</v>
      </c>
      <c r="AB15" s="370">
        <v>1565</v>
      </c>
      <c r="AC15" s="372">
        <f t="shared" si="0"/>
        <v>27.552816901408448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18049</v>
      </c>
      <c r="E16" s="365">
        <f t="shared" si="2"/>
        <v>10427</v>
      </c>
      <c r="F16" s="366">
        <f t="shared" si="3"/>
        <v>57.770513601861595</v>
      </c>
      <c r="G16" s="365">
        <f t="shared" si="4"/>
        <v>7622</v>
      </c>
      <c r="H16" s="367">
        <f t="shared" si="3"/>
        <v>42.229486398138398</v>
      </c>
      <c r="I16" s="350"/>
      <c r="J16" s="368">
        <f t="shared" si="5"/>
        <v>7213</v>
      </c>
      <c r="K16" s="369">
        <f t="shared" si="6"/>
        <v>39.963432877167712</v>
      </c>
      <c r="L16" s="370">
        <v>2891</v>
      </c>
      <c r="M16" s="371">
        <v>40.080410370164984</v>
      </c>
      <c r="N16" s="370">
        <v>4322</v>
      </c>
      <c r="O16" s="372">
        <v>59.919589629835023</v>
      </c>
      <c r="P16" s="350"/>
      <c r="Q16" s="368">
        <v>3704</v>
      </c>
      <c r="R16" s="369">
        <v>20.521912571333591</v>
      </c>
      <c r="S16" s="370">
        <v>2243</v>
      </c>
      <c r="T16" s="371">
        <v>60.556155507559396</v>
      </c>
      <c r="U16" s="370">
        <v>1461</v>
      </c>
      <c r="V16" s="372">
        <v>39.443844492440604</v>
      </c>
      <c r="W16" s="350"/>
      <c r="X16" s="368">
        <v>7132</v>
      </c>
      <c r="Y16" s="369">
        <v>39.514654551498694</v>
      </c>
      <c r="Z16" s="370">
        <v>5293</v>
      </c>
      <c r="AA16" s="371">
        <v>74.214806505888959</v>
      </c>
      <c r="AB16" s="370">
        <v>1839</v>
      </c>
      <c r="AC16" s="372">
        <f t="shared" si="0"/>
        <v>25.785193494111049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8031</v>
      </c>
      <c r="E17" s="375">
        <f t="shared" si="2"/>
        <v>5072</v>
      </c>
      <c r="F17" s="376">
        <f t="shared" si="3"/>
        <v>63.155273315900885</v>
      </c>
      <c r="G17" s="375">
        <f t="shared" si="4"/>
        <v>2959</v>
      </c>
      <c r="H17" s="367">
        <f t="shared" si="3"/>
        <v>36.844726684099115</v>
      </c>
      <c r="I17" s="350"/>
      <c r="J17" s="377">
        <f t="shared" si="5"/>
        <v>1954</v>
      </c>
      <c r="K17" s="378">
        <f t="shared" si="6"/>
        <v>24.330718465944464</v>
      </c>
      <c r="L17" s="375">
        <v>777</v>
      </c>
      <c r="M17" s="376">
        <v>39.764585465711363</v>
      </c>
      <c r="N17" s="375">
        <v>1177</v>
      </c>
      <c r="O17" s="372">
        <v>60.235414534288637</v>
      </c>
      <c r="P17" s="350"/>
      <c r="Q17" s="377">
        <v>1665</v>
      </c>
      <c r="R17" s="378">
        <v>20.732162868883076</v>
      </c>
      <c r="S17" s="375">
        <v>920</v>
      </c>
      <c r="T17" s="376">
        <v>55.25525525525525</v>
      </c>
      <c r="U17" s="375">
        <v>745</v>
      </c>
      <c r="V17" s="372">
        <v>44.74474474474475</v>
      </c>
      <c r="W17" s="350"/>
      <c r="X17" s="377">
        <v>4412</v>
      </c>
      <c r="Y17" s="378">
        <v>54.937118665172456</v>
      </c>
      <c r="Z17" s="375">
        <v>3375</v>
      </c>
      <c r="AA17" s="376">
        <v>76.495920217588392</v>
      </c>
      <c r="AB17" s="375">
        <v>1037</v>
      </c>
      <c r="AC17" s="372">
        <f t="shared" si="0"/>
        <v>23.504079782411605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41344</v>
      </c>
      <c r="E18" s="365">
        <f t="shared" si="2"/>
        <v>26117</v>
      </c>
      <c r="F18" s="366">
        <f t="shared" si="3"/>
        <v>63.169988390092882</v>
      </c>
      <c r="G18" s="365">
        <f t="shared" si="4"/>
        <v>15227</v>
      </c>
      <c r="H18" s="367">
        <f t="shared" si="3"/>
        <v>36.830011609907118</v>
      </c>
      <c r="I18" s="350"/>
      <c r="J18" s="368">
        <f t="shared" si="5"/>
        <v>9597</v>
      </c>
      <c r="K18" s="369">
        <f t="shared" si="6"/>
        <v>23.212558049535602</v>
      </c>
      <c r="L18" s="370">
        <v>4003</v>
      </c>
      <c r="M18" s="371">
        <v>41.710951338960086</v>
      </c>
      <c r="N18" s="370">
        <v>5594</v>
      </c>
      <c r="O18" s="372">
        <v>58.289048661039914</v>
      </c>
      <c r="P18" s="350"/>
      <c r="Q18" s="368">
        <v>6950</v>
      </c>
      <c r="R18" s="369">
        <v>16.810178018575854</v>
      </c>
      <c r="S18" s="370">
        <v>3939</v>
      </c>
      <c r="T18" s="371">
        <v>56.676258992805749</v>
      </c>
      <c r="U18" s="370">
        <v>3011</v>
      </c>
      <c r="V18" s="372">
        <v>43.323741007194243</v>
      </c>
      <c r="W18" s="350"/>
      <c r="X18" s="368">
        <v>24797</v>
      </c>
      <c r="Y18" s="369">
        <v>59.977263931888544</v>
      </c>
      <c r="Z18" s="370">
        <v>18175</v>
      </c>
      <c r="AA18" s="371">
        <v>73.295156672178081</v>
      </c>
      <c r="AB18" s="370">
        <v>6622</v>
      </c>
      <c r="AC18" s="372">
        <f t="shared" si="0"/>
        <v>26.704843327821916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26088</v>
      </c>
      <c r="E19" s="365">
        <f t="shared" si="2"/>
        <v>15970</v>
      </c>
      <c r="F19" s="366">
        <f t="shared" si="3"/>
        <v>61.215884697945413</v>
      </c>
      <c r="G19" s="365">
        <f t="shared" si="4"/>
        <v>10118</v>
      </c>
      <c r="H19" s="367">
        <f t="shared" si="3"/>
        <v>38.78411530205458</v>
      </c>
      <c r="I19" s="350"/>
      <c r="J19" s="368">
        <f t="shared" si="5"/>
        <v>6716</v>
      </c>
      <c r="K19" s="369">
        <f t="shared" si="6"/>
        <v>25.743636921189818</v>
      </c>
      <c r="L19" s="370">
        <v>2724</v>
      </c>
      <c r="M19" s="371">
        <v>40.559857057772483</v>
      </c>
      <c r="N19" s="370">
        <v>3992</v>
      </c>
      <c r="O19" s="372">
        <v>59.440142942227517</v>
      </c>
      <c r="P19" s="350"/>
      <c r="Q19" s="368">
        <v>4614</v>
      </c>
      <c r="R19" s="369">
        <v>17.68629254829807</v>
      </c>
      <c r="S19" s="370">
        <v>2670</v>
      </c>
      <c r="T19" s="371">
        <v>57.867360208062422</v>
      </c>
      <c r="U19" s="370">
        <v>1944</v>
      </c>
      <c r="V19" s="372">
        <v>42.132639791937585</v>
      </c>
      <c r="W19" s="350"/>
      <c r="X19" s="368">
        <v>14758</v>
      </c>
      <c r="Y19" s="369">
        <v>56.570070530512119</v>
      </c>
      <c r="Z19" s="370">
        <v>10576</v>
      </c>
      <c r="AA19" s="371">
        <v>71.662826941319963</v>
      </c>
      <c r="AB19" s="370">
        <v>4182</v>
      </c>
      <c r="AC19" s="372">
        <f t="shared" si="0"/>
        <v>28.337173058680037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100637</v>
      </c>
      <c r="E20" s="365">
        <f t="shared" si="2"/>
        <v>63883</v>
      </c>
      <c r="F20" s="366">
        <f t="shared" si="3"/>
        <v>63.478641056470288</v>
      </c>
      <c r="G20" s="365">
        <f t="shared" si="4"/>
        <v>36754</v>
      </c>
      <c r="H20" s="367">
        <f t="shared" si="3"/>
        <v>36.521358943529712</v>
      </c>
      <c r="I20" s="350"/>
      <c r="J20" s="368">
        <f t="shared" si="5"/>
        <v>22372</v>
      </c>
      <c r="K20" s="369">
        <f t="shared" si="6"/>
        <v>22.230392400409393</v>
      </c>
      <c r="L20" s="370">
        <v>8993</v>
      </c>
      <c r="M20" s="371">
        <v>40.19756838905775</v>
      </c>
      <c r="N20" s="370">
        <v>13379</v>
      </c>
      <c r="O20" s="372">
        <v>59.80243161094225</v>
      </c>
      <c r="P20" s="350"/>
      <c r="Q20" s="368">
        <v>19102</v>
      </c>
      <c r="R20" s="369">
        <v>18.981090453809234</v>
      </c>
      <c r="S20" s="370">
        <v>11062</v>
      </c>
      <c r="T20" s="371">
        <v>57.910166474714686</v>
      </c>
      <c r="U20" s="370">
        <v>8040</v>
      </c>
      <c r="V20" s="372">
        <v>42.089833525285307</v>
      </c>
      <c r="W20" s="350"/>
      <c r="X20" s="368">
        <v>59163</v>
      </c>
      <c r="Y20" s="369">
        <v>58.78851714578137</v>
      </c>
      <c r="Z20" s="370">
        <v>43828</v>
      </c>
      <c r="AA20" s="371">
        <v>74.080083836181402</v>
      </c>
      <c r="AB20" s="370">
        <v>15335</v>
      </c>
      <c r="AC20" s="372">
        <f t="shared" si="0"/>
        <v>25.919916163818602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63767</v>
      </c>
      <c r="E21" s="365">
        <f t="shared" si="2"/>
        <v>39649</v>
      </c>
      <c r="F21" s="366">
        <f t="shared" si="3"/>
        <v>62.177929022848808</v>
      </c>
      <c r="G21" s="365">
        <f t="shared" si="4"/>
        <v>24118</v>
      </c>
      <c r="H21" s="367">
        <f t="shared" si="3"/>
        <v>37.822070977151192</v>
      </c>
      <c r="I21" s="350"/>
      <c r="J21" s="368">
        <f t="shared" si="5"/>
        <v>16372</v>
      </c>
      <c r="K21" s="369">
        <f t="shared" si="6"/>
        <v>25.674722034908338</v>
      </c>
      <c r="L21" s="370">
        <v>6679</v>
      </c>
      <c r="M21" s="371">
        <v>40.795260200342049</v>
      </c>
      <c r="N21" s="370">
        <v>9693</v>
      </c>
      <c r="O21" s="372">
        <v>59.204739799657958</v>
      </c>
      <c r="P21" s="350"/>
      <c r="Q21" s="368">
        <v>13122</v>
      </c>
      <c r="R21" s="369">
        <v>20.57804193391566</v>
      </c>
      <c r="S21" s="370">
        <v>7805</v>
      </c>
      <c r="T21" s="371">
        <v>59.480262155159267</v>
      </c>
      <c r="U21" s="370">
        <v>5317</v>
      </c>
      <c r="V21" s="372">
        <v>40.519737844840726</v>
      </c>
      <c r="W21" s="350"/>
      <c r="X21" s="368">
        <v>34273</v>
      </c>
      <c r="Y21" s="369">
        <v>53.747236031176001</v>
      </c>
      <c r="Z21" s="370">
        <v>25165</v>
      </c>
      <c r="AA21" s="371">
        <v>73.425145157996084</v>
      </c>
      <c r="AB21" s="370">
        <v>9108</v>
      </c>
      <c r="AC21" s="372">
        <f t="shared" si="0"/>
        <v>26.574854842003909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13666</v>
      </c>
      <c r="E22" s="365">
        <f t="shared" si="2"/>
        <v>8650</v>
      </c>
      <c r="F22" s="366">
        <f t="shared" si="3"/>
        <v>63.295770525391482</v>
      </c>
      <c r="G22" s="365">
        <f t="shared" si="4"/>
        <v>5016</v>
      </c>
      <c r="H22" s="367">
        <f t="shared" si="3"/>
        <v>36.704229474608518</v>
      </c>
      <c r="I22" s="350"/>
      <c r="J22" s="368">
        <f t="shared" si="5"/>
        <v>3429</v>
      </c>
      <c r="K22" s="369">
        <f t="shared" si="6"/>
        <v>25.091467876481783</v>
      </c>
      <c r="L22" s="370">
        <v>1434</v>
      </c>
      <c r="M22" s="371">
        <v>41.819772528433944</v>
      </c>
      <c r="N22" s="370">
        <v>1995</v>
      </c>
      <c r="O22" s="372">
        <v>58.180227471566056</v>
      </c>
      <c r="P22" s="350"/>
      <c r="Q22" s="368">
        <v>2551</v>
      </c>
      <c r="R22" s="369">
        <v>18.666764232401579</v>
      </c>
      <c r="S22" s="370">
        <v>1553</v>
      </c>
      <c r="T22" s="371">
        <v>60.878087024696192</v>
      </c>
      <c r="U22" s="370">
        <v>998</v>
      </c>
      <c r="V22" s="372">
        <v>39.1219129753038</v>
      </c>
      <c r="W22" s="350"/>
      <c r="X22" s="368">
        <v>7686</v>
      </c>
      <c r="Y22" s="369">
        <v>56.241767891116645</v>
      </c>
      <c r="Z22" s="370">
        <v>5663</v>
      </c>
      <c r="AA22" s="371">
        <v>73.679417122040064</v>
      </c>
      <c r="AB22" s="370">
        <v>2023</v>
      </c>
      <c r="AC22" s="372">
        <f t="shared" si="0"/>
        <v>26.320582877959925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26764</v>
      </c>
      <c r="E23" s="365">
        <f t="shared" si="2"/>
        <v>16478</v>
      </c>
      <c r="F23" s="366">
        <f t="shared" si="3"/>
        <v>61.567777611717233</v>
      </c>
      <c r="G23" s="365">
        <f t="shared" si="4"/>
        <v>10286</v>
      </c>
      <c r="H23" s="367">
        <f t="shared" si="3"/>
        <v>38.432222388282767</v>
      </c>
      <c r="I23" s="350"/>
      <c r="J23" s="368">
        <f t="shared" si="5"/>
        <v>7954</v>
      </c>
      <c r="K23" s="369">
        <f t="shared" si="6"/>
        <v>29.71902555671798</v>
      </c>
      <c r="L23" s="370">
        <v>3052</v>
      </c>
      <c r="M23" s="371">
        <v>38.370631128991697</v>
      </c>
      <c r="N23" s="370">
        <v>4902</v>
      </c>
      <c r="O23" s="372">
        <v>61.629368871008296</v>
      </c>
      <c r="P23" s="350"/>
      <c r="Q23" s="368">
        <v>4902</v>
      </c>
      <c r="R23" s="369">
        <v>18.315647885218951</v>
      </c>
      <c r="S23" s="370">
        <v>2854</v>
      </c>
      <c r="T23" s="371">
        <v>58.221134230926154</v>
      </c>
      <c r="U23" s="370">
        <v>2048</v>
      </c>
      <c r="V23" s="372">
        <v>41.778865769073846</v>
      </c>
      <c r="W23" s="350"/>
      <c r="X23" s="368">
        <v>13908</v>
      </c>
      <c r="Y23" s="369">
        <v>51.965326558063076</v>
      </c>
      <c r="Z23" s="370">
        <v>10572</v>
      </c>
      <c r="AA23" s="371">
        <v>76.013805004314065</v>
      </c>
      <c r="AB23" s="370">
        <v>3336</v>
      </c>
      <c r="AC23" s="372">
        <f t="shared" si="0"/>
        <v>23.986194995685935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74994</v>
      </c>
      <c r="E24" s="365">
        <f t="shared" si="2"/>
        <v>47720</v>
      </c>
      <c r="F24" s="366">
        <f t="shared" si="3"/>
        <v>63.631757207243247</v>
      </c>
      <c r="G24" s="365">
        <f t="shared" si="4"/>
        <v>27274</v>
      </c>
      <c r="H24" s="367">
        <f t="shared" si="3"/>
        <v>36.368242792756753</v>
      </c>
      <c r="I24" s="350"/>
      <c r="J24" s="368">
        <f t="shared" si="5"/>
        <v>21399</v>
      </c>
      <c r="K24" s="369">
        <f t="shared" si="6"/>
        <v>28.534282742619411</v>
      </c>
      <c r="L24" s="370">
        <v>9523</v>
      </c>
      <c r="M24" s="371">
        <v>44.502079536426933</v>
      </c>
      <c r="N24" s="370">
        <v>11876</v>
      </c>
      <c r="O24" s="372">
        <v>55.497920463573067</v>
      </c>
      <c r="P24" s="350"/>
      <c r="Q24" s="368">
        <v>13316</v>
      </c>
      <c r="R24" s="369">
        <v>17.756087153638958</v>
      </c>
      <c r="S24" s="370">
        <v>8153</v>
      </c>
      <c r="T24" s="371">
        <v>61.227095223790926</v>
      </c>
      <c r="U24" s="370">
        <v>5163</v>
      </c>
      <c r="V24" s="372">
        <v>38.772904776209074</v>
      </c>
      <c r="W24" s="350"/>
      <c r="X24" s="368">
        <v>40279</v>
      </c>
      <c r="Y24" s="369">
        <v>53.709630103741631</v>
      </c>
      <c r="Z24" s="370">
        <v>30044</v>
      </c>
      <c r="AA24" s="371">
        <v>74.589736587303562</v>
      </c>
      <c r="AB24" s="370">
        <v>10235</v>
      </c>
      <c r="AC24" s="372">
        <f t="shared" si="0"/>
        <v>25.410263412696445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19227</v>
      </c>
      <c r="E25" s="365">
        <f t="shared" si="2"/>
        <v>10442</v>
      </c>
      <c r="F25" s="366">
        <f t="shared" si="3"/>
        <v>54.309044572736255</v>
      </c>
      <c r="G25" s="365">
        <f t="shared" si="4"/>
        <v>8785</v>
      </c>
      <c r="H25" s="367">
        <f t="shared" si="3"/>
        <v>45.690955427263745</v>
      </c>
      <c r="I25" s="350"/>
      <c r="J25" s="368">
        <f t="shared" si="5"/>
        <v>7880</v>
      </c>
      <c r="K25" s="369">
        <f t="shared" si="6"/>
        <v>40.984032870442604</v>
      </c>
      <c r="L25" s="370">
        <v>2854</v>
      </c>
      <c r="M25" s="371">
        <v>36.218274111675122</v>
      </c>
      <c r="N25" s="370">
        <v>5026</v>
      </c>
      <c r="O25" s="372">
        <v>63.781725888324871</v>
      </c>
      <c r="P25" s="350"/>
      <c r="Q25" s="368">
        <v>3596</v>
      </c>
      <c r="R25" s="369">
        <v>18.702865761689292</v>
      </c>
      <c r="S25" s="370">
        <v>1974</v>
      </c>
      <c r="T25" s="371">
        <v>54.894327030033374</v>
      </c>
      <c r="U25" s="370">
        <v>1622</v>
      </c>
      <c r="V25" s="372">
        <v>45.105672969966633</v>
      </c>
      <c r="W25" s="350"/>
      <c r="X25" s="368">
        <v>7751</v>
      </c>
      <c r="Y25" s="369">
        <v>40.313101367868107</v>
      </c>
      <c r="Z25" s="370">
        <v>5614</v>
      </c>
      <c r="AA25" s="371">
        <v>72.429363953038319</v>
      </c>
      <c r="AB25" s="370">
        <v>2137</v>
      </c>
      <c r="AC25" s="372">
        <f t="shared" si="0"/>
        <v>27.570636046961681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6320</v>
      </c>
      <c r="E26" s="380">
        <f t="shared" si="2"/>
        <v>4054</v>
      </c>
      <c r="F26" s="381">
        <f t="shared" si="3"/>
        <v>64.145569620253156</v>
      </c>
      <c r="G26" s="380">
        <f t="shared" si="4"/>
        <v>2266</v>
      </c>
      <c r="H26" s="367">
        <f t="shared" si="3"/>
        <v>35.854430379746837</v>
      </c>
      <c r="I26" s="350"/>
      <c r="J26" s="377">
        <f t="shared" si="5"/>
        <v>1156</v>
      </c>
      <c r="K26" s="378">
        <f t="shared" si="6"/>
        <v>18.291139240506329</v>
      </c>
      <c r="L26" s="375">
        <v>445</v>
      </c>
      <c r="M26" s="376">
        <v>38.494809688581313</v>
      </c>
      <c r="N26" s="375">
        <v>711</v>
      </c>
      <c r="O26" s="372">
        <v>61.505190311418687</v>
      </c>
      <c r="P26" s="350"/>
      <c r="Q26" s="377">
        <v>910</v>
      </c>
      <c r="R26" s="378">
        <v>14.398734177215189</v>
      </c>
      <c r="S26" s="375">
        <v>490</v>
      </c>
      <c r="T26" s="376">
        <v>53.846153846153847</v>
      </c>
      <c r="U26" s="375">
        <v>420</v>
      </c>
      <c r="V26" s="372">
        <v>46.153846153846153</v>
      </c>
      <c r="W26" s="350"/>
      <c r="X26" s="377">
        <v>4254</v>
      </c>
      <c r="Y26" s="378">
        <v>67.310126582278485</v>
      </c>
      <c r="Z26" s="375">
        <v>3119</v>
      </c>
      <c r="AA26" s="376">
        <v>73.319228960977895</v>
      </c>
      <c r="AB26" s="375">
        <v>1135</v>
      </c>
      <c r="AC26" s="372">
        <f t="shared" si="0"/>
        <v>26.680771039022094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26994</v>
      </c>
      <c r="E27" s="380">
        <f t="shared" si="2"/>
        <v>16485</v>
      </c>
      <c r="F27" s="381">
        <f t="shared" si="3"/>
        <v>61.069126472549449</v>
      </c>
      <c r="G27" s="380">
        <f t="shared" si="4"/>
        <v>10509</v>
      </c>
      <c r="H27" s="367">
        <f t="shared" si="3"/>
        <v>38.930873527450544</v>
      </c>
      <c r="I27" s="350"/>
      <c r="J27" s="377">
        <f t="shared" si="5"/>
        <v>6607</v>
      </c>
      <c r="K27" s="378">
        <f t="shared" si="6"/>
        <v>24.475809439134622</v>
      </c>
      <c r="L27" s="375">
        <v>2580</v>
      </c>
      <c r="M27" s="376">
        <v>39.049492962009992</v>
      </c>
      <c r="N27" s="375">
        <v>4027</v>
      </c>
      <c r="O27" s="372">
        <v>60.950507037990008</v>
      </c>
      <c r="P27" s="350"/>
      <c r="Q27" s="377">
        <v>4962</v>
      </c>
      <c r="R27" s="378">
        <v>18.381862636141364</v>
      </c>
      <c r="S27" s="375">
        <v>2670</v>
      </c>
      <c r="T27" s="376">
        <v>53.808948004836751</v>
      </c>
      <c r="U27" s="375">
        <v>2292</v>
      </c>
      <c r="V27" s="372">
        <v>46.191051995163242</v>
      </c>
      <c r="W27" s="350"/>
      <c r="X27" s="377">
        <v>15425</v>
      </c>
      <c r="Y27" s="378">
        <v>57.142327924724015</v>
      </c>
      <c r="Z27" s="375">
        <v>11235</v>
      </c>
      <c r="AA27" s="376">
        <v>72.836304700162074</v>
      </c>
      <c r="AB27" s="375">
        <v>4190</v>
      </c>
      <c r="AC27" s="372">
        <f t="shared" si="0"/>
        <v>27.163695299837926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4387</v>
      </c>
      <c r="E28" s="380">
        <f t="shared" si="2"/>
        <v>2813</v>
      </c>
      <c r="F28" s="381">
        <f t="shared" si="3"/>
        <v>64.121267380898104</v>
      </c>
      <c r="G28" s="380">
        <f t="shared" si="4"/>
        <v>1574</v>
      </c>
      <c r="H28" s="382">
        <f t="shared" si="3"/>
        <v>35.878732619101896</v>
      </c>
      <c r="I28" s="350"/>
      <c r="J28" s="377">
        <f t="shared" si="5"/>
        <v>726</v>
      </c>
      <c r="K28" s="378">
        <f t="shared" si="6"/>
        <v>16.548894460907228</v>
      </c>
      <c r="L28" s="375">
        <v>291</v>
      </c>
      <c r="M28" s="376">
        <v>40.082644628099175</v>
      </c>
      <c r="N28" s="375">
        <v>435</v>
      </c>
      <c r="O28" s="383">
        <v>59.917355371900825</v>
      </c>
      <c r="P28" s="350"/>
      <c r="Q28" s="377">
        <v>801</v>
      </c>
      <c r="R28" s="378">
        <v>18.258490996124916</v>
      </c>
      <c r="S28" s="375">
        <v>443</v>
      </c>
      <c r="T28" s="376">
        <v>55.305867665418226</v>
      </c>
      <c r="U28" s="375">
        <v>358</v>
      </c>
      <c r="V28" s="383">
        <v>44.694132334581774</v>
      </c>
      <c r="W28" s="350"/>
      <c r="X28" s="377">
        <v>2860</v>
      </c>
      <c r="Y28" s="378">
        <v>65.19261454296786</v>
      </c>
      <c r="Z28" s="375">
        <v>2079</v>
      </c>
      <c r="AA28" s="376">
        <v>72.692307692307693</v>
      </c>
      <c r="AB28" s="375">
        <v>781</v>
      </c>
      <c r="AC28" s="383">
        <f t="shared" si="0"/>
        <v>27.307692307692307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1458</v>
      </c>
      <c r="E29" s="386">
        <f t="shared" si="2"/>
        <v>774</v>
      </c>
      <c r="F29" s="387">
        <f t="shared" si="3"/>
        <v>53.086419753086425</v>
      </c>
      <c r="G29" s="386">
        <f t="shared" si="4"/>
        <v>684</v>
      </c>
      <c r="H29" s="388">
        <f t="shared" si="3"/>
        <v>46.913580246913575</v>
      </c>
      <c r="I29" s="350"/>
      <c r="J29" s="389">
        <f t="shared" si="5"/>
        <v>809</v>
      </c>
      <c r="K29" s="390">
        <f t="shared" si="6"/>
        <v>55.486968449931418</v>
      </c>
      <c r="L29" s="391">
        <v>288</v>
      </c>
      <c r="M29" s="392">
        <v>35.599505562422742</v>
      </c>
      <c r="N29" s="391">
        <v>521</v>
      </c>
      <c r="O29" s="393">
        <v>64.400494437577265</v>
      </c>
      <c r="P29" s="350"/>
      <c r="Q29" s="389">
        <v>228</v>
      </c>
      <c r="R29" s="390">
        <v>15.637860082304528</v>
      </c>
      <c r="S29" s="391">
        <v>164</v>
      </c>
      <c r="T29" s="392">
        <v>71.929824561403507</v>
      </c>
      <c r="U29" s="391">
        <v>64</v>
      </c>
      <c r="V29" s="393">
        <v>28.07017543859649</v>
      </c>
      <c r="W29" s="350"/>
      <c r="X29" s="389">
        <v>421</v>
      </c>
      <c r="Y29" s="390">
        <v>28.875171467764062</v>
      </c>
      <c r="Z29" s="391">
        <v>322</v>
      </c>
      <c r="AA29" s="392">
        <v>76.484560570071253</v>
      </c>
      <c r="AB29" s="391">
        <v>99</v>
      </c>
      <c r="AC29" s="393">
        <f t="shared" si="0"/>
        <v>23.51543942992874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607364</v>
      </c>
      <c r="E31" s="1234">
        <f>L31+S31+Z31</f>
        <v>378505</v>
      </c>
      <c r="F31" s="1235">
        <f>E31/$D31*100</f>
        <v>62.319301111030626</v>
      </c>
      <c r="G31" s="1234">
        <f>N31+U31+AB31</f>
        <v>228859</v>
      </c>
      <c r="H31" s="1236">
        <f>G31/$D31*100</f>
        <v>37.680698888969381</v>
      </c>
      <c r="I31" s="320"/>
      <c r="J31" s="1237">
        <f>SUM(J12:J29)</f>
        <v>165984</v>
      </c>
      <c r="K31" s="1238">
        <f>J31/$D31*100</f>
        <v>27.328587140495653</v>
      </c>
      <c r="L31" s="1234">
        <f>SUM(L12:L29)</f>
        <v>67295</v>
      </c>
      <c r="M31" s="1235">
        <f>L31/$J31*100</f>
        <v>40.543064391748601</v>
      </c>
      <c r="N31" s="1234">
        <f>SUM(N12:N29)</f>
        <v>98689</v>
      </c>
      <c r="O31" s="1239">
        <f>N31/$J31*100</f>
        <v>59.456935608251392</v>
      </c>
      <c r="P31" s="320"/>
      <c r="Q31" s="1237">
        <f>SUM(Q12:Q29)</f>
        <v>115226</v>
      </c>
      <c r="R31" s="1238">
        <f>Q31/$D31*100</f>
        <v>18.971489913791402</v>
      </c>
      <c r="S31" s="1234">
        <f>SUM(S12:S29)</f>
        <v>68661</v>
      </c>
      <c r="T31" s="1235">
        <f>S31/$Q31*100</f>
        <v>59.588113793761821</v>
      </c>
      <c r="U31" s="1234">
        <f>SUM(U12:U29)</f>
        <v>46565</v>
      </c>
      <c r="V31" s="1239">
        <f>U31/$Q31*100</f>
        <v>40.411886206238172</v>
      </c>
      <c r="W31" s="320"/>
      <c r="X31" s="1237">
        <f>SUM(X12:X29)</f>
        <v>326154</v>
      </c>
      <c r="Y31" s="1238">
        <f>X31/$D31*100</f>
        <v>53.699922945712956</v>
      </c>
      <c r="Z31" s="1234">
        <f>SUM(Z12:Z29)</f>
        <v>242549</v>
      </c>
      <c r="AA31" s="1235">
        <f>Z31/$X31*100</f>
        <v>74.366403600753017</v>
      </c>
      <c r="AB31" s="1234">
        <f>SUM(AB12:AB29)</f>
        <v>83605</v>
      </c>
      <c r="AC31" s="1239">
        <f>AB31/$X31*100</f>
        <v>25.633596399246983</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15"/>
      <c r="C34" s="1415"/>
      <c r="D34" s="1415"/>
      <c r="E34" s="1415"/>
      <c r="F34" s="1415"/>
      <c r="G34" s="1415"/>
      <c r="H34" s="1415"/>
      <c r="I34" s="1415"/>
      <c r="J34" s="1415"/>
      <c r="K34" s="1415"/>
      <c r="L34" s="1415"/>
      <c r="M34" s="1415"/>
      <c r="N34" s="1415"/>
      <c r="O34" s="1415"/>
    </row>
    <row r="35" spans="2:15" s="329" customFormat="1" ht="29.25" customHeight="1" x14ac:dyDescent="0.25">
      <c r="B35" s="1416"/>
      <c r="C35" s="1416"/>
      <c r="D35" s="1416"/>
      <c r="E35" s="1416"/>
      <c r="F35" s="1416"/>
      <c r="G35" s="1416"/>
      <c r="H35" s="1416"/>
      <c r="I35" s="1416"/>
      <c r="J35" s="1416"/>
      <c r="K35" s="1416"/>
      <c r="L35" s="1416"/>
      <c r="M35" s="1416"/>
    </row>
    <row r="36" spans="2:15" s="329" customFormat="1" ht="4.5" customHeight="1" x14ac:dyDescent="0.25">
      <c r="B36" s="1414"/>
      <c r="C36" s="1414"/>
      <c r="D36" s="1414"/>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6"/>
      <c r="C2" s="1386"/>
    </row>
    <row r="3" spans="1:53" s="345" customFormat="1" ht="4.5" customHeight="1" x14ac:dyDescent="0.25">
      <c r="B3" s="1387"/>
      <c r="C3" s="1387"/>
    </row>
    <row r="4" spans="1:53" s="345" customFormat="1" ht="17.25" customHeight="1" x14ac:dyDescent="0.25">
      <c r="A4" s="1388" t="s">
        <v>406</v>
      </c>
      <c r="B4" s="1388"/>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row>
    <row r="5" spans="1:53" s="345" customFormat="1" ht="17.25" customHeight="1" x14ac:dyDescent="0.25">
      <c r="B5" s="1389" t="str">
        <f>porsaad!$B$6</f>
        <v>Situación a 31 de octubre de 2024</v>
      </c>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1:53" s="345" customFormat="1" ht="6" customHeight="1" x14ac:dyDescent="0.25"/>
    <row r="7" spans="1:53" s="322" customFormat="1" ht="12.75" customHeight="1" x14ac:dyDescent="0.25">
      <c r="A7" s="316"/>
      <c r="B7" s="1390" t="s">
        <v>12</v>
      </c>
      <c r="C7" s="317"/>
      <c r="D7" s="1393" t="s">
        <v>233</v>
      </c>
      <c r="E7" s="1394"/>
      <c r="F7" s="1394"/>
      <c r="G7" s="1394"/>
      <c r="H7" s="1394"/>
      <c r="I7" s="318"/>
      <c r="J7" s="1397"/>
      <c r="K7" s="1397"/>
      <c r="L7" s="1397"/>
      <c r="M7" s="1397"/>
      <c r="N7" s="1397"/>
      <c r="O7" s="1397"/>
      <c r="P7" s="318"/>
      <c r="Q7" s="1397"/>
      <c r="R7" s="1397"/>
      <c r="S7" s="1397"/>
      <c r="T7" s="1397"/>
      <c r="U7" s="1397"/>
      <c r="V7" s="1397"/>
      <c r="W7" s="318"/>
      <c r="X7" s="1397"/>
      <c r="Y7" s="1397"/>
      <c r="Z7" s="1397"/>
      <c r="AA7" s="1397"/>
      <c r="AB7" s="1397"/>
      <c r="AC7" s="1398"/>
      <c r="AD7" s="319"/>
      <c r="AE7" s="319"/>
      <c r="AF7" s="320"/>
      <c r="AG7" s="320"/>
      <c r="AH7" s="320"/>
      <c r="AI7" s="320"/>
      <c r="AJ7" s="320"/>
      <c r="AK7" s="320"/>
      <c r="AL7" s="321"/>
    </row>
    <row r="8" spans="1:53" s="322" customFormat="1" ht="33.75" customHeight="1" x14ac:dyDescent="0.25">
      <c r="A8" s="316"/>
      <c r="B8" s="1391"/>
      <c r="C8" s="317"/>
      <c r="D8" s="1395"/>
      <c r="E8" s="1396"/>
      <c r="F8" s="1396"/>
      <c r="G8" s="1396"/>
      <c r="H8" s="1396"/>
      <c r="I8" s="323"/>
      <c r="J8" s="1399" t="s">
        <v>234</v>
      </c>
      <c r="K8" s="1400"/>
      <c r="L8" s="1400"/>
      <c r="M8" s="1400"/>
      <c r="N8" s="1400"/>
      <c r="O8" s="1401"/>
      <c r="P8" s="317"/>
      <c r="Q8" s="1399" t="s">
        <v>235</v>
      </c>
      <c r="R8" s="1400"/>
      <c r="S8" s="1400"/>
      <c r="T8" s="1400"/>
      <c r="U8" s="1400"/>
      <c r="V8" s="1401"/>
      <c r="W8" s="317"/>
      <c r="X8" s="1399" t="s">
        <v>236</v>
      </c>
      <c r="Y8" s="1400"/>
      <c r="Z8" s="1400"/>
      <c r="AA8" s="1400"/>
      <c r="AB8" s="1400"/>
      <c r="AC8" s="1401"/>
      <c r="AD8" s="319"/>
      <c r="AE8" s="319"/>
      <c r="AF8" s="320"/>
      <c r="AG8" s="320"/>
      <c r="AH8" s="320"/>
      <c r="AI8" s="320"/>
      <c r="AJ8" s="320"/>
      <c r="AK8" s="320"/>
      <c r="AL8" s="321"/>
    </row>
    <row r="9" spans="1:53" s="322" customFormat="1" ht="21.75" customHeight="1" x14ac:dyDescent="0.25">
      <c r="A9" s="316"/>
      <c r="B9" s="1391"/>
      <c r="C9" s="317"/>
      <c r="D9" s="1402" t="s">
        <v>9</v>
      </c>
      <c r="E9" s="1404" t="s">
        <v>24</v>
      </c>
      <c r="F9" s="1405"/>
      <c r="G9" s="1404" t="s">
        <v>23</v>
      </c>
      <c r="H9" s="1406"/>
      <c r="I9" s="323"/>
      <c r="J9" s="1407" t="s">
        <v>9</v>
      </c>
      <c r="K9" s="1410" t="s">
        <v>220</v>
      </c>
      <c r="L9" s="1412" t="s">
        <v>24</v>
      </c>
      <c r="M9" s="1413"/>
      <c r="N9" s="1408" t="s">
        <v>23</v>
      </c>
      <c r="O9" s="1409"/>
      <c r="P9" s="317"/>
      <c r="Q9" s="1407" t="s">
        <v>9</v>
      </c>
      <c r="R9" s="1410" t="s">
        <v>220</v>
      </c>
      <c r="S9" s="1412" t="s">
        <v>24</v>
      </c>
      <c r="T9" s="1413"/>
      <c r="U9" s="1408" t="s">
        <v>23</v>
      </c>
      <c r="V9" s="1409"/>
      <c r="W9" s="317"/>
      <c r="X9" s="1407" t="s">
        <v>9</v>
      </c>
      <c r="Y9" s="1410" t="s">
        <v>220</v>
      </c>
      <c r="Z9" s="1412" t="s">
        <v>24</v>
      </c>
      <c r="AA9" s="1413"/>
      <c r="AB9" s="1408" t="s">
        <v>23</v>
      </c>
      <c r="AC9" s="1409"/>
      <c r="AD9" s="319"/>
      <c r="AE9" s="319"/>
      <c r="AF9" s="320"/>
      <c r="AG9" s="320"/>
      <c r="AH9" s="320"/>
      <c r="AI9" s="320"/>
      <c r="AJ9" s="320"/>
      <c r="AK9" s="320"/>
      <c r="AL9" s="321"/>
    </row>
    <row r="10" spans="1:53" s="322" customFormat="1" ht="36.75" customHeight="1" x14ac:dyDescent="0.25">
      <c r="A10" s="316"/>
      <c r="B10" s="1392"/>
      <c r="C10" s="317"/>
      <c r="D10" s="1403"/>
      <c r="E10" s="407" t="s">
        <v>9</v>
      </c>
      <c r="F10" s="403" t="s">
        <v>220</v>
      </c>
      <c r="G10" s="406" t="s">
        <v>9</v>
      </c>
      <c r="H10" s="886" t="s">
        <v>220</v>
      </c>
      <c r="I10" s="346"/>
      <c r="J10" s="1403"/>
      <c r="K10" s="1411"/>
      <c r="L10" s="404" t="s">
        <v>9</v>
      </c>
      <c r="M10" s="403" t="s">
        <v>221</v>
      </c>
      <c r="N10" s="407" t="s">
        <v>9</v>
      </c>
      <c r="O10" s="402" t="s">
        <v>221</v>
      </c>
      <c r="P10" s="347"/>
      <c r="Q10" s="1403"/>
      <c r="R10" s="1411"/>
      <c r="S10" s="404" t="s">
        <v>9</v>
      </c>
      <c r="T10" s="403" t="s">
        <v>221</v>
      </c>
      <c r="U10" s="407" t="s">
        <v>9</v>
      </c>
      <c r="V10" s="402" t="s">
        <v>221</v>
      </c>
      <c r="W10" s="347"/>
      <c r="X10" s="1403"/>
      <c r="Y10" s="1411"/>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94840</v>
      </c>
      <c r="E12" s="352">
        <f>L12+S12+Z12</f>
        <v>61964</v>
      </c>
      <c r="F12" s="353">
        <f>E12/$D12*100</f>
        <v>65.335301560522979</v>
      </c>
      <c r="G12" s="352">
        <f>N12+U12+AB12</f>
        <v>32876</v>
      </c>
      <c r="H12" s="354">
        <f>G12/$D12*100</f>
        <v>34.664698439477014</v>
      </c>
      <c r="I12" s="350"/>
      <c r="J12" s="355">
        <f>L12+N12</f>
        <v>22591</v>
      </c>
      <c r="K12" s="356">
        <f>J12/$D12*100</f>
        <v>23.820118093631379</v>
      </c>
      <c r="L12" s="357">
        <v>9809</v>
      </c>
      <c r="M12" s="353">
        <v>43.419945996193178</v>
      </c>
      <c r="N12" s="357">
        <v>12782</v>
      </c>
      <c r="O12" s="358">
        <v>56.580054003806822</v>
      </c>
      <c r="P12" s="350"/>
      <c r="Q12" s="355">
        <v>24229</v>
      </c>
      <c r="R12" s="356">
        <v>25.547237452551663</v>
      </c>
      <c r="S12" s="357">
        <v>17504</v>
      </c>
      <c r="T12" s="353">
        <v>72.244005117833993</v>
      </c>
      <c r="U12" s="357">
        <v>6725</v>
      </c>
      <c r="V12" s="358">
        <v>27.755994882166</v>
      </c>
      <c r="W12" s="350"/>
      <c r="X12" s="355">
        <v>48020</v>
      </c>
      <c r="Y12" s="356">
        <v>50.632644453816958</v>
      </c>
      <c r="Z12" s="357">
        <v>34651</v>
      </c>
      <c r="AA12" s="353">
        <v>72.159516867971675</v>
      </c>
      <c r="AB12" s="357">
        <v>13369</v>
      </c>
      <c r="AC12" s="358">
        <f t="shared" ref="AC12:AC29" si="0">AB12/$X12*100</f>
        <v>27.840483132028321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15434</v>
      </c>
      <c r="E13" s="365">
        <f t="shared" ref="E13:E29" si="2">L13+S13+Z13</f>
        <v>9914</v>
      </c>
      <c r="F13" s="366">
        <f t="shared" ref="F13:H29" si="3">E13/$D13*100</f>
        <v>64.234806271867313</v>
      </c>
      <c r="G13" s="365">
        <f t="shared" ref="G13:G29" si="4">N13+U13+AB13</f>
        <v>5520</v>
      </c>
      <c r="H13" s="367">
        <f t="shared" si="3"/>
        <v>35.765193728132694</v>
      </c>
      <c r="I13" s="350"/>
      <c r="J13" s="368">
        <f t="shared" ref="J13:J29" si="5">L13+N13</f>
        <v>3002</v>
      </c>
      <c r="K13" s="369">
        <f t="shared" ref="K13:K29" si="6">J13/$D13*100</f>
        <v>19.450563690553324</v>
      </c>
      <c r="L13" s="370">
        <v>1333</v>
      </c>
      <c r="M13" s="371">
        <v>44.403730846102597</v>
      </c>
      <c r="N13" s="370">
        <v>1669</v>
      </c>
      <c r="O13" s="372">
        <v>55.596269153897403</v>
      </c>
      <c r="P13" s="350"/>
      <c r="Q13" s="368">
        <v>3362</v>
      </c>
      <c r="R13" s="369">
        <v>21.78307632499676</v>
      </c>
      <c r="S13" s="370">
        <v>2135</v>
      </c>
      <c r="T13" s="371">
        <v>63.503866745984539</v>
      </c>
      <c r="U13" s="370">
        <v>1227</v>
      </c>
      <c r="V13" s="372">
        <v>36.496133254015469</v>
      </c>
      <c r="W13" s="350"/>
      <c r="X13" s="368">
        <v>9070</v>
      </c>
      <c r="Y13" s="369">
        <v>58.766359984449913</v>
      </c>
      <c r="Z13" s="370">
        <v>6446</v>
      </c>
      <c r="AA13" s="371">
        <v>71.069459757442118</v>
      </c>
      <c r="AB13" s="370">
        <v>2624</v>
      </c>
      <c r="AC13" s="372">
        <f t="shared" si="0"/>
        <v>28.930540242557885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13937</v>
      </c>
      <c r="E14" s="365">
        <f t="shared" si="2"/>
        <v>8923</v>
      </c>
      <c r="F14" s="366">
        <f t="shared" si="3"/>
        <v>64.023821482385017</v>
      </c>
      <c r="G14" s="365">
        <f t="shared" si="4"/>
        <v>5014</v>
      </c>
      <c r="H14" s="367">
        <f t="shared" si="3"/>
        <v>35.976178517614983</v>
      </c>
      <c r="I14" s="350"/>
      <c r="J14" s="368">
        <f t="shared" si="5"/>
        <v>3351</v>
      </c>
      <c r="K14" s="369">
        <f t="shared" si="6"/>
        <v>24.043911889215757</v>
      </c>
      <c r="L14" s="370">
        <v>1435</v>
      </c>
      <c r="M14" s="371">
        <v>42.823037899134583</v>
      </c>
      <c r="N14" s="370">
        <v>1916</v>
      </c>
      <c r="O14" s="372">
        <v>57.176962100865417</v>
      </c>
      <c r="P14" s="350"/>
      <c r="Q14" s="368">
        <v>3114</v>
      </c>
      <c r="R14" s="369">
        <v>22.343402453899692</v>
      </c>
      <c r="S14" s="370">
        <v>1838</v>
      </c>
      <c r="T14" s="371">
        <v>59.023763648041104</v>
      </c>
      <c r="U14" s="370">
        <v>1276</v>
      </c>
      <c r="V14" s="372">
        <v>40.976236351958896</v>
      </c>
      <c r="W14" s="350"/>
      <c r="X14" s="368">
        <v>7472</v>
      </c>
      <c r="Y14" s="369">
        <v>53.612685656884551</v>
      </c>
      <c r="Z14" s="370">
        <v>5650</v>
      </c>
      <c r="AA14" s="371">
        <v>75.615631691648815</v>
      </c>
      <c r="AB14" s="370">
        <v>1822</v>
      </c>
      <c r="AC14" s="372">
        <f t="shared" si="0"/>
        <v>24.384368308351178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15423</v>
      </c>
      <c r="E15" s="365">
        <f t="shared" si="2"/>
        <v>9499</v>
      </c>
      <c r="F15" s="366">
        <f t="shared" si="3"/>
        <v>61.589833365752447</v>
      </c>
      <c r="G15" s="365">
        <f t="shared" si="4"/>
        <v>5924</v>
      </c>
      <c r="H15" s="367">
        <f t="shared" si="3"/>
        <v>38.410166634247553</v>
      </c>
      <c r="I15" s="350"/>
      <c r="J15" s="368">
        <f t="shared" si="5"/>
        <v>4237</v>
      </c>
      <c r="K15" s="369">
        <f t="shared" si="6"/>
        <v>27.471957466122028</v>
      </c>
      <c r="L15" s="370">
        <v>1949</v>
      </c>
      <c r="M15" s="371">
        <v>45.999527967901813</v>
      </c>
      <c r="N15" s="370">
        <v>2288</v>
      </c>
      <c r="O15" s="372">
        <v>54.00047203209818</v>
      </c>
      <c r="P15" s="350"/>
      <c r="Q15" s="368">
        <v>3940</v>
      </c>
      <c r="R15" s="369">
        <v>25.54626207612008</v>
      </c>
      <c r="S15" s="370">
        <v>2423</v>
      </c>
      <c r="T15" s="371">
        <v>61.497461928934008</v>
      </c>
      <c r="U15" s="370">
        <v>1517</v>
      </c>
      <c r="V15" s="372">
        <v>38.502538071065992</v>
      </c>
      <c r="W15" s="350"/>
      <c r="X15" s="368">
        <v>7246</v>
      </c>
      <c r="Y15" s="369">
        <v>46.981780457757893</v>
      </c>
      <c r="Z15" s="370">
        <v>5127</v>
      </c>
      <c r="AA15" s="371">
        <v>70.756279326524989</v>
      </c>
      <c r="AB15" s="370">
        <v>2119</v>
      </c>
      <c r="AC15" s="372">
        <f t="shared" si="0"/>
        <v>29.243720673475021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16347</v>
      </c>
      <c r="E16" s="365">
        <f t="shared" si="2"/>
        <v>9478</v>
      </c>
      <c r="F16" s="366">
        <f t="shared" si="3"/>
        <v>57.980057502905737</v>
      </c>
      <c r="G16" s="365">
        <f t="shared" si="4"/>
        <v>6869</v>
      </c>
      <c r="H16" s="367">
        <f t="shared" si="3"/>
        <v>42.01994249709427</v>
      </c>
      <c r="I16" s="350"/>
      <c r="J16" s="368">
        <f t="shared" si="5"/>
        <v>6444</v>
      </c>
      <c r="K16" s="369">
        <f t="shared" si="6"/>
        <v>39.420077078363001</v>
      </c>
      <c r="L16" s="370">
        <v>2698</v>
      </c>
      <c r="M16" s="371">
        <v>41.868404717566726</v>
      </c>
      <c r="N16" s="370">
        <v>3746</v>
      </c>
      <c r="O16" s="372">
        <v>58.131595282433267</v>
      </c>
      <c r="P16" s="350"/>
      <c r="Q16" s="368">
        <v>3887</v>
      </c>
      <c r="R16" s="369">
        <v>23.778063253196304</v>
      </c>
      <c r="S16" s="370">
        <v>2456</v>
      </c>
      <c r="T16" s="371">
        <v>63.1849755595575</v>
      </c>
      <c r="U16" s="370">
        <v>1431</v>
      </c>
      <c r="V16" s="372">
        <v>36.8150244404425</v>
      </c>
      <c r="W16" s="350"/>
      <c r="X16" s="368">
        <v>6016</v>
      </c>
      <c r="Y16" s="369">
        <v>36.801859668440699</v>
      </c>
      <c r="Z16" s="370">
        <v>4324</v>
      </c>
      <c r="AA16" s="371">
        <v>71.875</v>
      </c>
      <c r="AB16" s="370">
        <v>1692</v>
      </c>
      <c r="AC16" s="372">
        <f t="shared" si="0"/>
        <v>28.125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5437</v>
      </c>
      <c r="E17" s="375">
        <f t="shared" si="2"/>
        <v>3263</v>
      </c>
      <c r="F17" s="376">
        <f t="shared" si="3"/>
        <v>60.014713996689352</v>
      </c>
      <c r="G17" s="375">
        <f t="shared" si="4"/>
        <v>2174</v>
      </c>
      <c r="H17" s="367">
        <f t="shared" si="3"/>
        <v>39.985286003310648</v>
      </c>
      <c r="I17" s="350"/>
      <c r="J17" s="377">
        <f t="shared" si="5"/>
        <v>1519</v>
      </c>
      <c r="K17" s="378">
        <f t="shared" si="6"/>
        <v>27.93820121390473</v>
      </c>
      <c r="L17" s="375">
        <v>673</v>
      </c>
      <c r="M17" s="376">
        <v>44.305464121132324</v>
      </c>
      <c r="N17" s="375">
        <v>846</v>
      </c>
      <c r="O17" s="372">
        <v>55.694535878867683</v>
      </c>
      <c r="P17" s="350"/>
      <c r="Q17" s="377">
        <v>1353</v>
      </c>
      <c r="R17" s="378">
        <v>24.885046900864445</v>
      </c>
      <c r="S17" s="375">
        <v>764</v>
      </c>
      <c r="T17" s="376">
        <v>56.467110125646713</v>
      </c>
      <c r="U17" s="375">
        <v>589</v>
      </c>
      <c r="V17" s="372">
        <v>43.532889874353287</v>
      </c>
      <c r="W17" s="350"/>
      <c r="X17" s="377">
        <v>2565</v>
      </c>
      <c r="Y17" s="378">
        <v>47.176751885230829</v>
      </c>
      <c r="Z17" s="375">
        <v>1826</v>
      </c>
      <c r="AA17" s="376">
        <v>71.189083820662773</v>
      </c>
      <c r="AB17" s="375">
        <v>739</v>
      </c>
      <c r="AC17" s="372">
        <f t="shared" si="0"/>
        <v>28.81091617933723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49134</v>
      </c>
      <c r="E18" s="365">
        <f t="shared" si="2"/>
        <v>30518</v>
      </c>
      <c r="F18" s="366">
        <f t="shared" si="3"/>
        <v>62.11177595962063</v>
      </c>
      <c r="G18" s="365">
        <f t="shared" si="4"/>
        <v>18616</v>
      </c>
      <c r="H18" s="367">
        <f t="shared" si="3"/>
        <v>37.88822404037937</v>
      </c>
      <c r="I18" s="350"/>
      <c r="J18" s="368">
        <f t="shared" si="5"/>
        <v>9681</v>
      </c>
      <c r="K18" s="369">
        <f t="shared" si="6"/>
        <v>19.703260471364025</v>
      </c>
      <c r="L18" s="370">
        <v>4072</v>
      </c>
      <c r="M18" s="371">
        <v>42.061770478256378</v>
      </c>
      <c r="N18" s="370">
        <v>5609</v>
      </c>
      <c r="O18" s="372">
        <v>57.938229521743622</v>
      </c>
      <c r="P18" s="350"/>
      <c r="Q18" s="368">
        <v>9474</v>
      </c>
      <c r="R18" s="369">
        <v>19.281963609720357</v>
      </c>
      <c r="S18" s="370">
        <v>5508</v>
      </c>
      <c r="T18" s="371">
        <v>58.138062064597854</v>
      </c>
      <c r="U18" s="370">
        <v>3966</v>
      </c>
      <c r="V18" s="372">
        <v>41.861937935402153</v>
      </c>
      <c r="W18" s="350"/>
      <c r="X18" s="368">
        <v>29979</v>
      </c>
      <c r="Y18" s="369">
        <v>61.014775918915618</v>
      </c>
      <c r="Z18" s="370">
        <v>20938</v>
      </c>
      <c r="AA18" s="371">
        <v>69.842222889355881</v>
      </c>
      <c r="AB18" s="370">
        <v>9041</v>
      </c>
      <c r="AC18" s="372">
        <f t="shared" si="0"/>
        <v>30.157777110644119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29779</v>
      </c>
      <c r="E19" s="365">
        <f t="shared" si="2"/>
        <v>19194</v>
      </c>
      <c r="F19" s="366">
        <f t="shared" si="3"/>
        <v>64.454817153027307</v>
      </c>
      <c r="G19" s="365">
        <f t="shared" si="4"/>
        <v>10585</v>
      </c>
      <c r="H19" s="367">
        <f t="shared" si="3"/>
        <v>35.5451828469727</v>
      </c>
      <c r="I19" s="350"/>
      <c r="J19" s="368">
        <f t="shared" si="5"/>
        <v>5896</v>
      </c>
      <c r="K19" s="369">
        <f t="shared" si="6"/>
        <v>19.799187346788006</v>
      </c>
      <c r="L19" s="370">
        <v>2537</v>
      </c>
      <c r="M19" s="371">
        <v>43.029172320217093</v>
      </c>
      <c r="N19" s="370">
        <v>3359</v>
      </c>
      <c r="O19" s="372">
        <v>56.9708276797829</v>
      </c>
      <c r="P19" s="350"/>
      <c r="Q19" s="368">
        <v>6344</v>
      </c>
      <c r="R19" s="369">
        <v>21.303603210315995</v>
      </c>
      <c r="S19" s="370">
        <v>4181</v>
      </c>
      <c r="T19" s="371">
        <v>65.904791929382085</v>
      </c>
      <c r="U19" s="370">
        <v>2163</v>
      </c>
      <c r="V19" s="372">
        <v>34.095208070617907</v>
      </c>
      <c r="W19" s="350"/>
      <c r="X19" s="368">
        <v>17539</v>
      </c>
      <c r="Y19" s="369">
        <v>58.897209442896006</v>
      </c>
      <c r="Z19" s="370">
        <v>12476</v>
      </c>
      <c r="AA19" s="371">
        <v>71.132903814356581</v>
      </c>
      <c r="AB19" s="370">
        <v>5063</v>
      </c>
      <c r="AC19" s="372">
        <f t="shared" si="0"/>
        <v>28.867096185643419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114414</v>
      </c>
      <c r="E20" s="365">
        <f t="shared" si="2"/>
        <v>71684</v>
      </c>
      <c r="F20" s="366">
        <f t="shared" si="3"/>
        <v>62.653171814638064</v>
      </c>
      <c r="G20" s="365">
        <f t="shared" si="4"/>
        <v>42730</v>
      </c>
      <c r="H20" s="367">
        <f t="shared" si="3"/>
        <v>37.346828185361929</v>
      </c>
      <c r="I20" s="350"/>
      <c r="J20" s="368">
        <f t="shared" si="5"/>
        <v>29862</v>
      </c>
      <c r="K20" s="369">
        <f t="shared" si="6"/>
        <v>26.099952802978656</v>
      </c>
      <c r="L20" s="370">
        <v>13333</v>
      </c>
      <c r="M20" s="371">
        <v>44.648717433527565</v>
      </c>
      <c r="N20" s="370">
        <v>16529</v>
      </c>
      <c r="O20" s="372">
        <v>55.351282566472435</v>
      </c>
      <c r="P20" s="350"/>
      <c r="Q20" s="368">
        <v>27023</v>
      </c>
      <c r="R20" s="369">
        <v>23.618613106787631</v>
      </c>
      <c r="S20" s="370">
        <v>17306</v>
      </c>
      <c r="T20" s="371">
        <v>64.041742219590716</v>
      </c>
      <c r="U20" s="370">
        <v>9717</v>
      </c>
      <c r="V20" s="372">
        <v>35.958257780409284</v>
      </c>
      <c r="W20" s="350"/>
      <c r="X20" s="368">
        <v>57529</v>
      </c>
      <c r="Y20" s="369">
        <v>50.281434090233709</v>
      </c>
      <c r="Z20" s="370">
        <v>41045</v>
      </c>
      <c r="AA20" s="371">
        <v>71.346625180343821</v>
      </c>
      <c r="AB20" s="370">
        <v>16484</v>
      </c>
      <c r="AC20" s="372">
        <f t="shared" si="0"/>
        <v>28.653374819656175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58465</v>
      </c>
      <c r="E21" s="365">
        <f t="shared" si="2"/>
        <v>35483</v>
      </c>
      <c r="F21" s="366">
        <f t="shared" si="3"/>
        <v>60.691011716411523</v>
      </c>
      <c r="G21" s="365">
        <f t="shared" si="4"/>
        <v>22982</v>
      </c>
      <c r="H21" s="367">
        <f t="shared" si="3"/>
        <v>39.308988283588469</v>
      </c>
      <c r="I21" s="350"/>
      <c r="J21" s="368">
        <f t="shared" si="5"/>
        <v>17787</v>
      </c>
      <c r="K21" s="369">
        <f t="shared" si="6"/>
        <v>30.423330197554094</v>
      </c>
      <c r="L21" s="370">
        <v>7021</v>
      </c>
      <c r="M21" s="371">
        <v>39.472648563557655</v>
      </c>
      <c r="N21" s="370">
        <v>10766</v>
      </c>
      <c r="O21" s="372">
        <v>60.527351436442345</v>
      </c>
      <c r="P21" s="350"/>
      <c r="Q21" s="368">
        <v>13239</v>
      </c>
      <c r="R21" s="369">
        <v>22.644317112802533</v>
      </c>
      <c r="S21" s="370">
        <v>8603</v>
      </c>
      <c r="T21" s="371">
        <v>64.982249414608347</v>
      </c>
      <c r="U21" s="370">
        <v>4636</v>
      </c>
      <c r="V21" s="372">
        <v>35.017750585391646</v>
      </c>
      <c r="W21" s="350"/>
      <c r="X21" s="368">
        <v>27439</v>
      </c>
      <c r="Y21" s="369">
        <v>46.932352689643373</v>
      </c>
      <c r="Z21" s="370">
        <v>19859</v>
      </c>
      <c r="AA21" s="371">
        <v>72.375086555632492</v>
      </c>
      <c r="AB21" s="370">
        <v>7580</v>
      </c>
      <c r="AC21" s="372">
        <f t="shared" si="0"/>
        <v>27.624913444367504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14193</v>
      </c>
      <c r="E22" s="365">
        <f t="shared" si="2"/>
        <v>9043</v>
      </c>
      <c r="F22" s="366">
        <f t="shared" si="3"/>
        <v>63.714507151412668</v>
      </c>
      <c r="G22" s="365">
        <f t="shared" si="4"/>
        <v>5150</v>
      </c>
      <c r="H22" s="367">
        <f t="shared" si="3"/>
        <v>36.285492848587332</v>
      </c>
      <c r="I22" s="350"/>
      <c r="J22" s="368">
        <f t="shared" si="5"/>
        <v>3485</v>
      </c>
      <c r="K22" s="369">
        <f t="shared" si="6"/>
        <v>24.554357782005216</v>
      </c>
      <c r="L22" s="370">
        <v>1527</v>
      </c>
      <c r="M22" s="371">
        <v>43.816355810616933</v>
      </c>
      <c r="N22" s="370">
        <v>1958</v>
      </c>
      <c r="O22" s="372">
        <v>56.183644189383074</v>
      </c>
      <c r="P22" s="350"/>
      <c r="Q22" s="368">
        <v>3146</v>
      </c>
      <c r="R22" s="369">
        <v>22.165856408088494</v>
      </c>
      <c r="S22" s="370">
        <v>2088</v>
      </c>
      <c r="T22" s="371">
        <v>66.369993642720914</v>
      </c>
      <c r="U22" s="370">
        <v>1058</v>
      </c>
      <c r="V22" s="372">
        <v>33.630006357279086</v>
      </c>
      <c r="W22" s="350"/>
      <c r="X22" s="368">
        <v>7562</v>
      </c>
      <c r="Y22" s="369">
        <v>53.279785809906286</v>
      </c>
      <c r="Z22" s="370">
        <v>5428</v>
      </c>
      <c r="AA22" s="371">
        <v>71.779952393546679</v>
      </c>
      <c r="AB22" s="370">
        <v>2134</v>
      </c>
      <c r="AC22" s="372">
        <f t="shared" si="0"/>
        <v>28.220047606453321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25188</v>
      </c>
      <c r="E23" s="365">
        <f t="shared" si="2"/>
        <v>14516</v>
      </c>
      <c r="F23" s="366">
        <f t="shared" si="3"/>
        <v>57.630617754486266</v>
      </c>
      <c r="G23" s="365">
        <f t="shared" si="4"/>
        <v>10672</v>
      </c>
      <c r="H23" s="367">
        <f t="shared" si="3"/>
        <v>42.369382245513734</v>
      </c>
      <c r="I23" s="350"/>
      <c r="J23" s="368">
        <f t="shared" si="5"/>
        <v>9128</v>
      </c>
      <c r="K23" s="369">
        <f t="shared" si="6"/>
        <v>36.239479117039856</v>
      </c>
      <c r="L23" s="370">
        <v>3321</v>
      </c>
      <c r="M23" s="371">
        <v>36.382559158632773</v>
      </c>
      <c r="N23" s="370">
        <v>5807</v>
      </c>
      <c r="O23" s="372">
        <v>63.617440841367227</v>
      </c>
      <c r="P23" s="350"/>
      <c r="Q23" s="368">
        <v>4630</v>
      </c>
      <c r="R23" s="369">
        <v>18.381769096395111</v>
      </c>
      <c r="S23" s="370">
        <v>2759</v>
      </c>
      <c r="T23" s="371">
        <v>59.589632829373649</v>
      </c>
      <c r="U23" s="370">
        <v>1871</v>
      </c>
      <c r="V23" s="372">
        <v>40.410367170626351</v>
      </c>
      <c r="W23" s="350"/>
      <c r="X23" s="368">
        <v>11430</v>
      </c>
      <c r="Y23" s="369">
        <v>45.378751786565033</v>
      </c>
      <c r="Z23" s="370">
        <v>8436</v>
      </c>
      <c r="AA23" s="371">
        <v>73.805774278215225</v>
      </c>
      <c r="AB23" s="370">
        <v>2994</v>
      </c>
      <c r="AC23" s="372">
        <f t="shared" si="0"/>
        <v>26.194225721784775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61740</v>
      </c>
      <c r="E24" s="365">
        <f t="shared" si="2"/>
        <v>40676</v>
      </c>
      <c r="F24" s="366">
        <f t="shared" si="3"/>
        <v>65.882734045999342</v>
      </c>
      <c r="G24" s="365">
        <f t="shared" si="4"/>
        <v>21064</v>
      </c>
      <c r="H24" s="367">
        <f t="shared" si="3"/>
        <v>34.117265954000651</v>
      </c>
      <c r="I24" s="350"/>
      <c r="J24" s="368">
        <f t="shared" si="5"/>
        <v>14735</v>
      </c>
      <c r="K24" s="369">
        <f t="shared" si="6"/>
        <v>23.866213151927436</v>
      </c>
      <c r="L24" s="370">
        <v>6783</v>
      </c>
      <c r="M24" s="371">
        <v>46.033254156769601</v>
      </c>
      <c r="N24" s="370">
        <v>7952</v>
      </c>
      <c r="O24" s="372">
        <v>53.966745843230399</v>
      </c>
      <c r="P24" s="350"/>
      <c r="Q24" s="368">
        <v>13375</v>
      </c>
      <c r="R24" s="369">
        <v>21.663427275672174</v>
      </c>
      <c r="S24" s="370">
        <v>9228</v>
      </c>
      <c r="T24" s="371">
        <v>68.994392523364496</v>
      </c>
      <c r="U24" s="370">
        <v>4147</v>
      </c>
      <c r="V24" s="372">
        <v>31.005607476635515</v>
      </c>
      <c r="W24" s="350"/>
      <c r="X24" s="368">
        <v>33630</v>
      </c>
      <c r="Y24" s="369">
        <v>54.470359572400383</v>
      </c>
      <c r="Z24" s="370">
        <v>24665</v>
      </c>
      <c r="AA24" s="371">
        <v>73.342253939934594</v>
      </c>
      <c r="AB24" s="370">
        <v>8965</v>
      </c>
      <c r="AC24" s="372">
        <f t="shared" si="0"/>
        <v>26.657746060065417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16433</v>
      </c>
      <c r="E25" s="365">
        <f t="shared" si="2"/>
        <v>10227</v>
      </c>
      <c r="F25" s="366">
        <f t="shared" si="3"/>
        <v>62.234528083733956</v>
      </c>
      <c r="G25" s="365">
        <f t="shared" si="4"/>
        <v>6206</v>
      </c>
      <c r="H25" s="367">
        <f t="shared" si="3"/>
        <v>37.765471916266051</v>
      </c>
      <c r="I25" s="350"/>
      <c r="J25" s="368">
        <f t="shared" si="5"/>
        <v>4510</v>
      </c>
      <c r="K25" s="369">
        <f t="shared" si="6"/>
        <v>27.44477575610053</v>
      </c>
      <c r="L25" s="370">
        <v>1804</v>
      </c>
      <c r="M25" s="371">
        <v>40</v>
      </c>
      <c r="N25" s="370">
        <v>2706</v>
      </c>
      <c r="O25" s="372">
        <v>60</v>
      </c>
      <c r="P25" s="350"/>
      <c r="Q25" s="368">
        <v>4365</v>
      </c>
      <c r="R25" s="369">
        <v>26.562404916935435</v>
      </c>
      <c r="S25" s="370">
        <v>3054</v>
      </c>
      <c r="T25" s="371">
        <v>69.965635738831608</v>
      </c>
      <c r="U25" s="370">
        <v>1311</v>
      </c>
      <c r="V25" s="372">
        <v>30.034364261168385</v>
      </c>
      <c r="W25" s="350"/>
      <c r="X25" s="368">
        <v>7558</v>
      </c>
      <c r="Y25" s="369">
        <v>45.992819326964032</v>
      </c>
      <c r="Z25" s="370">
        <v>5369</v>
      </c>
      <c r="AA25" s="371">
        <v>71.037311458057687</v>
      </c>
      <c r="AB25" s="370">
        <v>2189</v>
      </c>
      <c r="AC25" s="372">
        <f t="shared" si="0"/>
        <v>28.96268854194231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6963</v>
      </c>
      <c r="E26" s="380">
        <f t="shared" si="2"/>
        <v>4281</v>
      </c>
      <c r="F26" s="381">
        <f t="shared" si="3"/>
        <v>61.482119775958644</v>
      </c>
      <c r="G26" s="380">
        <f t="shared" si="4"/>
        <v>2682</v>
      </c>
      <c r="H26" s="367">
        <f t="shared" si="3"/>
        <v>38.517880224041363</v>
      </c>
      <c r="I26" s="350"/>
      <c r="J26" s="377">
        <f t="shared" si="5"/>
        <v>1687</v>
      </c>
      <c r="K26" s="378">
        <f t="shared" si="6"/>
        <v>24.228062616688209</v>
      </c>
      <c r="L26" s="375">
        <v>696</v>
      </c>
      <c r="M26" s="376">
        <v>41.256668642560754</v>
      </c>
      <c r="N26" s="375">
        <v>991</v>
      </c>
      <c r="O26" s="372">
        <v>58.743331357439246</v>
      </c>
      <c r="P26" s="350"/>
      <c r="Q26" s="377">
        <v>1379</v>
      </c>
      <c r="R26" s="378">
        <v>19.804681889989947</v>
      </c>
      <c r="S26" s="375">
        <v>775</v>
      </c>
      <c r="T26" s="376">
        <v>56.200145032632342</v>
      </c>
      <c r="U26" s="375">
        <v>604</v>
      </c>
      <c r="V26" s="372">
        <v>43.799854967367658</v>
      </c>
      <c r="W26" s="350"/>
      <c r="X26" s="377">
        <v>3897</v>
      </c>
      <c r="Y26" s="378">
        <v>55.967255493321844</v>
      </c>
      <c r="Z26" s="375">
        <v>2810</v>
      </c>
      <c r="AA26" s="376">
        <v>72.106748781113666</v>
      </c>
      <c r="AB26" s="375">
        <v>1087</v>
      </c>
      <c r="AC26" s="372">
        <f t="shared" si="0"/>
        <v>27.893251218886324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37929</v>
      </c>
      <c r="E27" s="380">
        <f t="shared" si="2"/>
        <v>22049</v>
      </c>
      <c r="F27" s="381">
        <f t="shared" si="3"/>
        <v>58.13229982335416</v>
      </c>
      <c r="G27" s="380">
        <f t="shared" si="4"/>
        <v>15880</v>
      </c>
      <c r="H27" s="367">
        <f t="shared" si="3"/>
        <v>41.86770017664584</v>
      </c>
      <c r="I27" s="350"/>
      <c r="J27" s="377">
        <f t="shared" si="5"/>
        <v>11590</v>
      </c>
      <c r="K27" s="378">
        <f t="shared" si="6"/>
        <v>30.557093516834083</v>
      </c>
      <c r="L27" s="375">
        <v>4486</v>
      </c>
      <c r="M27" s="376">
        <v>38.705780845556518</v>
      </c>
      <c r="N27" s="375">
        <v>7104</v>
      </c>
      <c r="O27" s="372">
        <v>61.294219154443482</v>
      </c>
      <c r="P27" s="350"/>
      <c r="Q27" s="377">
        <v>7968</v>
      </c>
      <c r="R27" s="378">
        <v>21.007672229692322</v>
      </c>
      <c r="S27" s="375">
        <v>4550</v>
      </c>
      <c r="T27" s="376">
        <v>57.103413654618471</v>
      </c>
      <c r="U27" s="375">
        <v>3418</v>
      </c>
      <c r="V27" s="372">
        <v>42.896586345381529</v>
      </c>
      <c r="W27" s="350"/>
      <c r="X27" s="377">
        <v>18371</v>
      </c>
      <c r="Y27" s="378">
        <v>48.435234253473595</v>
      </c>
      <c r="Z27" s="375">
        <v>13013</v>
      </c>
      <c r="AA27" s="376">
        <v>70.834467367045889</v>
      </c>
      <c r="AB27" s="375">
        <v>5358</v>
      </c>
      <c r="AC27" s="372">
        <f t="shared" si="0"/>
        <v>29.165532632954111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3707</v>
      </c>
      <c r="E28" s="380">
        <f t="shared" si="2"/>
        <v>2404</v>
      </c>
      <c r="F28" s="381">
        <f t="shared" si="3"/>
        <v>64.85028324790936</v>
      </c>
      <c r="G28" s="380">
        <f t="shared" si="4"/>
        <v>1303</v>
      </c>
      <c r="H28" s="382">
        <f t="shared" si="3"/>
        <v>35.14971675209064</v>
      </c>
      <c r="I28" s="350"/>
      <c r="J28" s="377">
        <f t="shared" si="5"/>
        <v>487</v>
      </c>
      <c r="K28" s="378">
        <f t="shared" si="6"/>
        <v>13.137307796061506</v>
      </c>
      <c r="L28" s="375">
        <v>211</v>
      </c>
      <c r="M28" s="376">
        <v>43.326488706365502</v>
      </c>
      <c r="N28" s="375">
        <v>276</v>
      </c>
      <c r="O28" s="383">
        <v>56.67351129363449</v>
      </c>
      <c r="P28" s="350"/>
      <c r="Q28" s="377">
        <v>819</v>
      </c>
      <c r="R28" s="378">
        <v>22.093336930132182</v>
      </c>
      <c r="S28" s="375">
        <v>505</v>
      </c>
      <c r="T28" s="376">
        <v>61.660561660561662</v>
      </c>
      <c r="U28" s="375">
        <v>314</v>
      </c>
      <c r="V28" s="383">
        <v>38.339438339438345</v>
      </c>
      <c r="W28" s="350"/>
      <c r="X28" s="377">
        <v>2401</v>
      </c>
      <c r="Y28" s="378">
        <v>64.769355273806312</v>
      </c>
      <c r="Z28" s="375">
        <v>1688</v>
      </c>
      <c r="AA28" s="376">
        <v>70.304039983340274</v>
      </c>
      <c r="AB28" s="375">
        <v>713</v>
      </c>
      <c r="AC28" s="383">
        <f t="shared" si="0"/>
        <v>29.695960016659722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1252</v>
      </c>
      <c r="E29" s="386">
        <f t="shared" si="2"/>
        <v>698</v>
      </c>
      <c r="F29" s="387">
        <f t="shared" si="3"/>
        <v>55.750798722044728</v>
      </c>
      <c r="G29" s="386">
        <f t="shared" si="4"/>
        <v>554</v>
      </c>
      <c r="H29" s="388">
        <f t="shared" si="3"/>
        <v>44.249201277955272</v>
      </c>
      <c r="I29" s="350"/>
      <c r="J29" s="389">
        <f t="shared" si="5"/>
        <v>661</v>
      </c>
      <c r="K29" s="390">
        <f t="shared" si="6"/>
        <v>52.795527156549518</v>
      </c>
      <c r="L29" s="391">
        <v>247</v>
      </c>
      <c r="M29" s="392">
        <v>37.367624810892586</v>
      </c>
      <c r="N29" s="391">
        <v>414</v>
      </c>
      <c r="O29" s="393">
        <v>62.632375189107414</v>
      </c>
      <c r="P29" s="350"/>
      <c r="Q29" s="389">
        <v>233</v>
      </c>
      <c r="R29" s="390">
        <v>18.610223642172524</v>
      </c>
      <c r="S29" s="391">
        <v>169</v>
      </c>
      <c r="T29" s="392">
        <v>72.532188841201716</v>
      </c>
      <c r="U29" s="391">
        <v>64</v>
      </c>
      <c r="V29" s="393">
        <v>27.467811158798284</v>
      </c>
      <c r="W29" s="350"/>
      <c r="X29" s="389">
        <v>358</v>
      </c>
      <c r="Y29" s="390">
        <v>28.594249201277954</v>
      </c>
      <c r="Z29" s="391">
        <v>282</v>
      </c>
      <c r="AA29" s="392">
        <v>78.770949720670387</v>
      </c>
      <c r="AB29" s="391">
        <v>76</v>
      </c>
      <c r="AC29" s="393">
        <f t="shared" si="0"/>
        <v>21.229050279329609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580615</v>
      </c>
      <c r="E31" s="1234">
        <f>L31+S31+Z31</f>
        <v>363814</v>
      </c>
      <c r="F31" s="1235">
        <f>E31/$D31*100</f>
        <v>62.660110400179128</v>
      </c>
      <c r="G31" s="1234">
        <f>N31+U31+AB31</f>
        <v>216801</v>
      </c>
      <c r="H31" s="1236">
        <f>G31/$D31*100</f>
        <v>37.339889599820879</v>
      </c>
      <c r="I31" s="320"/>
      <c r="J31" s="1237">
        <f>SUM(J12:J29)</f>
        <v>150653</v>
      </c>
      <c r="K31" s="1238">
        <f>J31/$D31*100</f>
        <v>25.947142254333766</v>
      </c>
      <c r="L31" s="1234">
        <f>SUM(L12:L29)</f>
        <v>63935</v>
      </c>
      <c r="M31" s="1235">
        <f>L31/$J31*100</f>
        <v>42.438584030852354</v>
      </c>
      <c r="N31" s="1234">
        <f>SUM(N12:N29)</f>
        <v>86718</v>
      </c>
      <c r="O31" s="1239">
        <f>N31/$J31*100</f>
        <v>57.561415969147646</v>
      </c>
      <c r="P31" s="320"/>
      <c r="Q31" s="1237">
        <f>SUM(Q12:Q29)</f>
        <v>131880</v>
      </c>
      <c r="R31" s="1238">
        <f>Q31/$D31*100</f>
        <v>22.713846524805597</v>
      </c>
      <c r="S31" s="1234">
        <f>SUM(S12:S29)</f>
        <v>85846</v>
      </c>
      <c r="T31" s="1235">
        <f>S31/$Q31*100</f>
        <v>65.094024871094931</v>
      </c>
      <c r="U31" s="1234">
        <f>SUM(U12:U29)</f>
        <v>46034</v>
      </c>
      <c r="V31" s="1239">
        <f>U31/$Q31*100</f>
        <v>34.905975128905062</v>
      </c>
      <c r="W31" s="320"/>
      <c r="X31" s="1237">
        <f>SUM(X12:X29)</f>
        <v>298082</v>
      </c>
      <c r="Y31" s="1238">
        <f>X31/$D31*100</f>
        <v>51.339011220860641</v>
      </c>
      <c r="Z31" s="1234">
        <f>SUM(Z12:Z29)</f>
        <v>214033</v>
      </c>
      <c r="AA31" s="1235">
        <f>Z31/$X31*100</f>
        <v>71.803396380861642</v>
      </c>
      <c r="AB31" s="1234">
        <f>SUM(AB12:AB29)</f>
        <v>84049</v>
      </c>
      <c r="AC31" s="1239">
        <f>AB31/$X31*100</f>
        <v>28.196603619138362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15"/>
      <c r="C34" s="1415"/>
      <c r="D34" s="1415"/>
      <c r="E34" s="1415"/>
      <c r="F34" s="1415"/>
      <c r="G34" s="1415"/>
      <c r="H34" s="1415"/>
      <c r="I34" s="1415"/>
      <c r="J34" s="1415"/>
      <c r="K34" s="1415"/>
      <c r="L34" s="1415"/>
      <c r="M34" s="1415"/>
      <c r="N34" s="1415"/>
      <c r="O34" s="1415"/>
    </row>
    <row r="35" spans="2:15" s="329" customFormat="1" ht="29.25" customHeight="1" x14ac:dyDescent="0.25">
      <c r="B35" s="1416"/>
      <c r="C35" s="1416"/>
      <c r="D35" s="1416"/>
      <c r="E35" s="1416"/>
      <c r="F35" s="1416"/>
      <c r="G35" s="1416"/>
      <c r="H35" s="1416"/>
      <c r="I35" s="1416"/>
      <c r="J35" s="1416"/>
      <c r="K35" s="1416"/>
      <c r="L35" s="1416"/>
      <c r="M35" s="1416"/>
    </row>
    <row r="36" spans="2:15" s="329" customFormat="1" ht="4.5" customHeight="1" x14ac:dyDescent="0.25">
      <c r="B36" s="1414"/>
      <c r="C36" s="1414"/>
      <c r="D36" s="1414"/>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6"/>
      <c r="C2" s="1386"/>
    </row>
    <row r="3" spans="1:53" s="345" customFormat="1" ht="4.5" customHeight="1" x14ac:dyDescent="0.25">
      <c r="B3" s="1387"/>
      <c r="C3" s="1387"/>
    </row>
    <row r="4" spans="1:53" s="345" customFormat="1" ht="17.25" customHeight="1" x14ac:dyDescent="0.25">
      <c r="A4" s="1388" t="s">
        <v>407</v>
      </c>
      <c r="B4" s="1388"/>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row>
    <row r="5" spans="1:53" s="345" customFormat="1" ht="17.25" customHeight="1" x14ac:dyDescent="0.25">
      <c r="B5" s="1389" t="str">
        <f>porsaad!$B$6</f>
        <v>Situación a 31 de octubre de 2024</v>
      </c>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1:53" s="345" customFormat="1" ht="6" customHeight="1" x14ac:dyDescent="0.25"/>
    <row r="7" spans="1:53" s="322" customFormat="1" ht="12.75" customHeight="1" x14ac:dyDescent="0.25">
      <c r="A7" s="316"/>
      <c r="B7" s="1390" t="s">
        <v>12</v>
      </c>
      <c r="C7" s="317"/>
      <c r="D7" s="1393" t="s">
        <v>237</v>
      </c>
      <c r="E7" s="1394"/>
      <c r="F7" s="1394"/>
      <c r="G7" s="1394"/>
      <c r="H7" s="1394"/>
      <c r="I7" s="318"/>
      <c r="J7" s="1397"/>
      <c r="K7" s="1397"/>
      <c r="L7" s="1397"/>
      <c r="M7" s="1397"/>
      <c r="N7" s="1397"/>
      <c r="O7" s="1397"/>
      <c r="P7" s="318"/>
      <c r="Q7" s="1397"/>
      <c r="R7" s="1397"/>
      <c r="S7" s="1397"/>
      <c r="T7" s="1397"/>
      <c r="U7" s="1397"/>
      <c r="V7" s="1397"/>
      <c r="W7" s="318"/>
      <c r="X7" s="1397"/>
      <c r="Y7" s="1397"/>
      <c r="Z7" s="1397"/>
      <c r="AA7" s="1397"/>
      <c r="AB7" s="1397"/>
      <c r="AC7" s="1398"/>
      <c r="AD7" s="319"/>
      <c r="AE7" s="319"/>
      <c r="AF7" s="320"/>
      <c r="AG7" s="320"/>
      <c r="AH7" s="320"/>
      <c r="AI7" s="320"/>
      <c r="AJ7" s="320"/>
      <c r="AK7" s="320"/>
      <c r="AL7" s="321"/>
    </row>
    <row r="8" spans="1:53" s="322" customFormat="1" ht="33.75" customHeight="1" x14ac:dyDescent="0.25">
      <c r="A8" s="316"/>
      <c r="B8" s="1391"/>
      <c r="C8" s="317"/>
      <c r="D8" s="1395"/>
      <c r="E8" s="1396"/>
      <c r="F8" s="1396"/>
      <c r="G8" s="1396"/>
      <c r="H8" s="1396"/>
      <c r="I8" s="323"/>
      <c r="J8" s="1399" t="s">
        <v>238</v>
      </c>
      <c r="K8" s="1400"/>
      <c r="L8" s="1400"/>
      <c r="M8" s="1400"/>
      <c r="N8" s="1400"/>
      <c r="O8" s="1401"/>
      <c r="P8" s="317"/>
      <c r="Q8" s="1399" t="s">
        <v>239</v>
      </c>
      <c r="R8" s="1400"/>
      <c r="S8" s="1400"/>
      <c r="T8" s="1400"/>
      <c r="U8" s="1400"/>
      <c r="V8" s="1401"/>
      <c r="W8" s="317"/>
      <c r="X8" s="1399" t="s">
        <v>240</v>
      </c>
      <c r="Y8" s="1400"/>
      <c r="Z8" s="1400"/>
      <c r="AA8" s="1400"/>
      <c r="AB8" s="1400"/>
      <c r="AC8" s="1401"/>
      <c r="AD8" s="319"/>
      <c r="AE8" s="319"/>
      <c r="AF8" s="320"/>
      <c r="AG8" s="320"/>
      <c r="AH8" s="320"/>
      <c r="AI8" s="320"/>
      <c r="AJ8" s="320"/>
      <c r="AK8" s="320"/>
      <c r="AL8" s="321"/>
    </row>
    <row r="9" spans="1:53" s="322" customFormat="1" ht="21.75" customHeight="1" x14ac:dyDescent="0.25">
      <c r="A9" s="316"/>
      <c r="B9" s="1391"/>
      <c r="C9" s="317"/>
      <c r="D9" s="1402" t="s">
        <v>9</v>
      </c>
      <c r="E9" s="1404" t="s">
        <v>24</v>
      </c>
      <c r="F9" s="1405"/>
      <c r="G9" s="1404" t="s">
        <v>23</v>
      </c>
      <c r="H9" s="1406"/>
      <c r="I9" s="323"/>
      <c r="J9" s="1407" t="s">
        <v>9</v>
      </c>
      <c r="K9" s="1410" t="s">
        <v>220</v>
      </c>
      <c r="L9" s="1412" t="s">
        <v>24</v>
      </c>
      <c r="M9" s="1413"/>
      <c r="N9" s="1408" t="s">
        <v>23</v>
      </c>
      <c r="O9" s="1409"/>
      <c r="P9" s="317"/>
      <c r="Q9" s="1407" t="s">
        <v>9</v>
      </c>
      <c r="R9" s="1410" t="s">
        <v>220</v>
      </c>
      <c r="S9" s="1412" t="s">
        <v>24</v>
      </c>
      <c r="T9" s="1413"/>
      <c r="U9" s="1408" t="s">
        <v>23</v>
      </c>
      <c r="V9" s="1409"/>
      <c r="W9" s="317"/>
      <c r="X9" s="1407" t="s">
        <v>9</v>
      </c>
      <c r="Y9" s="1410" t="s">
        <v>220</v>
      </c>
      <c r="Z9" s="1412" t="s">
        <v>24</v>
      </c>
      <c r="AA9" s="1413"/>
      <c r="AB9" s="1408" t="s">
        <v>23</v>
      </c>
      <c r="AC9" s="1409"/>
      <c r="AD9" s="319"/>
      <c r="AE9" s="319"/>
      <c r="AF9" s="320"/>
      <c r="AG9" s="320"/>
      <c r="AH9" s="320"/>
      <c r="AI9" s="320"/>
      <c r="AJ9" s="320"/>
      <c r="AK9" s="320"/>
      <c r="AL9" s="321"/>
    </row>
    <row r="10" spans="1:53" s="322" customFormat="1" ht="36.75" customHeight="1" x14ac:dyDescent="0.25">
      <c r="A10" s="316"/>
      <c r="B10" s="1392"/>
      <c r="C10" s="317"/>
      <c r="D10" s="1403"/>
      <c r="E10" s="407" t="s">
        <v>9</v>
      </c>
      <c r="F10" s="403" t="s">
        <v>220</v>
      </c>
      <c r="G10" s="406" t="s">
        <v>9</v>
      </c>
      <c r="H10" s="886" t="s">
        <v>220</v>
      </c>
      <c r="I10" s="346"/>
      <c r="J10" s="1403"/>
      <c r="K10" s="1411"/>
      <c r="L10" s="404" t="s">
        <v>9</v>
      </c>
      <c r="M10" s="403" t="s">
        <v>221</v>
      </c>
      <c r="N10" s="407" t="s">
        <v>9</v>
      </c>
      <c r="O10" s="402" t="s">
        <v>221</v>
      </c>
      <c r="P10" s="347"/>
      <c r="Q10" s="1403"/>
      <c r="R10" s="1411"/>
      <c r="S10" s="404" t="s">
        <v>9</v>
      </c>
      <c r="T10" s="403" t="s">
        <v>221</v>
      </c>
      <c r="U10" s="407" t="s">
        <v>9</v>
      </c>
      <c r="V10" s="402" t="s">
        <v>221</v>
      </c>
      <c r="W10" s="347"/>
      <c r="X10" s="1403"/>
      <c r="Y10" s="1411"/>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71893</v>
      </c>
      <c r="E12" s="352">
        <f>L12+S12+Z12</f>
        <v>44264</v>
      </c>
      <c r="F12" s="353">
        <f>E12/$D12*100</f>
        <v>61.569276563782282</v>
      </c>
      <c r="G12" s="352">
        <f>N12+U12+AB12</f>
        <v>27629</v>
      </c>
      <c r="H12" s="354">
        <f>G12/$D12*100</f>
        <v>38.430723436217711</v>
      </c>
      <c r="I12" s="350"/>
      <c r="J12" s="355">
        <f>L12+N12</f>
        <v>18448</v>
      </c>
      <c r="K12" s="356">
        <f>J12/$D12*100</f>
        <v>25.660356362928237</v>
      </c>
      <c r="L12" s="357">
        <v>8999</v>
      </c>
      <c r="M12" s="353">
        <v>48.780355594102346</v>
      </c>
      <c r="N12" s="357">
        <v>9449</v>
      </c>
      <c r="O12" s="358">
        <v>51.219644405897654</v>
      </c>
      <c r="P12" s="350"/>
      <c r="Q12" s="355">
        <v>23657</v>
      </c>
      <c r="R12" s="356">
        <v>32.905846188085071</v>
      </c>
      <c r="S12" s="357">
        <v>16202</v>
      </c>
      <c r="T12" s="353">
        <v>68.487128545462227</v>
      </c>
      <c r="U12" s="357">
        <v>7455</v>
      </c>
      <c r="V12" s="358">
        <v>31.512871454537766</v>
      </c>
      <c r="W12" s="350"/>
      <c r="X12" s="355">
        <v>29788</v>
      </c>
      <c r="Y12" s="356">
        <v>41.433797448986688</v>
      </c>
      <c r="Z12" s="357">
        <v>19063</v>
      </c>
      <c r="AA12" s="353">
        <v>63.995568685376661</v>
      </c>
      <c r="AB12" s="357">
        <v>10725</v>
      </c>
      <c r="AC12" s="358">
        <f t="shared" ref="AC12:AC29" si="0">AB12/$X12*100</f>
        <v>36.004431314623339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7928</v>
      </c>
      <c r="E13" s="365">
        <f t="shared" ref="E13:E29" si="2">L13+S13+Z13</f>
        <v>5003</v>
      </c>
      <c r="F13" s="366">
        <f t="shared" ref="F13:H29" si="3">E13/$D13*100</f>
        <v>63.105449041372353</v>
      </c>
      <c r="G13" s="365">
        <f t="shared" ref="G13:G29" si="4">N13+U13+AB13</f>
        <v>2925</v>
      </c>
      <c r="H13" s="367">
        <f t="shared" si="3"/>
        <v>36.894550958627647</v>
      </c>
      <c r="I13" s="350"/>
      <c r="J13" s="368">
        <f t="shared" ref="J13:J29" si="5">L13+N13</f>
        <v>1547</v>
      </c>
      <c r="K13" s="369">
        <f t="shared" ref="K13:K29" si="6">J13/$D13*100</f>
        <v>19.513118062563066</v>
      </c>
      <c r="L13" s="370">
        <v>724</v>
      </c>
      <c r="M13" s="371">
        <v>46.800258564964444</v>
      </c>
      <c r="N13" s="370">
        <v>823</v>
      </c>
      <c r="O13" s="372">
        <v>53.199741435035556</v>
      </c>
      <c r="P13" s="350"/>
      <c r="Q13" s="368">
        <v>1968</v>
      </c>
      <c r="R13" s="369">
        <v>24.8234106962664</v>
      </c>
      <c r="S13" s="370">
        <v>1300</v>
      </c>
      <c r="T13" s="371">
        <v>66.056910569105682</v>
      </c>
      <c r="U13" s="370">
        <v>668</v>
      </c>
      <c r="V13" s="372">
        <v>33.943089430894311</v>
      </c>
      <c r="W13" s="350"/>
      <c r="X13" s="368">
        <v>4413</v>
      </c>
      <c r="Y13" s="369">
        <v>55.663471241170534</v>
      </c>
      <c r="Z13" s="370">
        <v>2979</v>
      </c>
      <c r="AA13" s="371">
        <v>67.505098572399731</v>
      </c>
      <c r="AB13" s="370">
        <v>1434</v>
      </c>
      <c r="AC13" s="372">
        <f t="shared" si="0"/>
        <v>32.494901427600269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9133</v>
      </c>
      <c r="E14" s="365">
        <f t="shared" si="2"/>
        <v>5787</v>
      </c>
      <c r="F14" s="366">
        <f t="shared" si="3"/>
        <v>63.363626409722983</v>
      </c>
      <c r="G14" s="365">
        <f t="shared" si="4"/>
        <v>3346</v>
      </c>
      <c r="H14" s="367">
        <f t="shared" si="3"/>
        <v>36.636373590277017</v>
      </c>
      <c r="I14" s="350"/>
      <c r="J14" s="368">
        <f t="shared" si="5"/>
        <v>1810</v>
      </c>
      <c r="K14" s="369">
        <f t="shared" si="6"/>
        <v>19.818241541662104</v>
      </c>
      <c r="L14" s="370">
        <v>830</v>
      </c>
      <c r="M14" s="371">
        <v>45.856353591160222</v>
      </c>
      <c r="N14" s="370">
        <v>980</v>
      </c>
      <c r="O14" s="372">
        <v>54.143646408839771</v>
      </c>
      <c r="P14" s="350"/>
      <c r="Q14" s="368">
        <v>2398</v>
      </c>
      <c r="R14" s="369">
        <v>26.2564327165225</v>
      </c>
      <c r="S14" s="370">
        <v>1564</v>
      </c>
      <c r="T14" s="371">
        <v>65.221017514595488</v>
      </c>
      <c r="U14" s="370">
        <v>834</v>
      </c>
      <c r="V14" s="372">
        <v>34.778982485404505</v>
      </c>
      <c r="W14" s="350"/>
      <c r="X14" s="368">
        <v>4925</v>
      </c>
      <c r="Y14" s="369">
        <v>53.925325741815399</v>
      </c>
      <c r="Z14" s="370">
        <v>3393</v>
      </c>
      <c r="AA14" s="371">
        <v>68.893401015228434</v>
      </c>
      <c r="AB14" s="370">
        <v>1532</v>
      </c>
      <c r="AC14" s="372">
        <f t="shared" si="0"/>
        <v>31.106598984771573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8305</v>
      </c>
      <c r="E15" s="365">
        <f t="shared" si="2"/>
        <v>4938</v>
      </c>
      <c r="F15" s="366">
        <f t="shared" si="3"/>
        <v>59.458157736303427</v>
      </c>
      <c r="G15" s="365">
        <f t="shared" si="4"/>
        <v>3367</v>
      </c>
      <c r="H15" s="367">
        <f t="shared" si="3"/>
        <v>40.541842263696573</v>
      </c>
      <c r="I15" s="350"/>
      <c r="J15" s="368">
        <f t="shared" si="5"/>
        <v>2843</v>
      </c>
      <c r="K15" s="369">
        <f t="shared" si="6"/>
        <v>34.232390126429863</v>
      </c>
      <c r="L15" s="370">
        <v>1364</v>
      </c>
      <c r="M15" s="371">
        <v>47.977488568413648</v>
      </c>
      <c r="N15" s="370">
        <v>1479</v>
      </c>
      <c r="O15" s="372">
        <v>52.022511431586352</v>
      </c>
      <c r="P15" s="350"/>
      <c r="Q15" s="368">
        <v>2316</v>
      </c>
      <c r="R15" s="369">
        <v>27.886815171583386</v>
      </c>
      <c r="S15" s="370">
        <v>1471</v>
      </c>
      <c r="T15" s="371">
        <v>63.5146804835924</v>
      </c>
      <c r="U15" s="370">
        <v>845</v>
      </c>
      <c r="V15" s="372">
        <v>36.4853195164076</v>
      </c>
      <c r="W15" s="350"/>
      <c r="X15" s="368">
        <v>3146</v>
      </c>
      <c r="Y15" s="369">
        <v>37.880794701986751</v>
      </c>
      <c r="Z15" s="370">
        <v>2103</v>
      </c>
      <c r="AA15" s="371">
        <v>66.846789574062299</v>
      </c>
      <c r="AB15" s="370">
        <v>1043</v>
      </c>
      <c r="AC15" s="372">
        <f t="shared" si="0"/>
        <v>33.153210425937701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6635</v>
      </c>
      <c r="E16" s="365">
        <f t="shared" si="2"/>
        <v>3768</v>
      </c>
      <c r="F16" s="366">
        <f t="shared" si="3"/>
        <v>56.789751318764125</v>
      </c>
      <c r="G16" s="365">
        <f t="shared" si="4"/>
        <v>2867</v>
      </c>
      <c r="H16" s="367">
        <f t="shared" si="3"/>
        <v>43.210248681235868</v>
      </c>
      <c r="I16" s="350"/>
      <c r="J16" s="368">
        <f t="shared" si="5"/>
        <v>2162</v>
      </c>
      <c r="K16" s="369">
        <f t="shared" si="6"/>
        <v>32.584777694046721</v>
      </c>
      <c r="L16" s="370">
        <v>906</v>
      </c>
      <c r="M16" s="371">
        <v>41.905642923219247</v>
      </c>
      <c r="N16" s="370">
        <v>1256</v>
      </c>
      <c r="O16" s="372">
        <v>58.094357076780753</v>
      </c>
      <c r="P16" s="350"/>
      <c r="Q16" s="368">
        <v>1836</v>
      </c>
      <c r="R16" s="369">
        <v>27.671439336850039</v>
      </c>
      <c r="S16" s="370">
        <v>1132</v>
      </c>
      <c r="T16" s="371">
        <v>61.655773420479299</v>
      </c>
      <c r="U16" s="370">
        <v>704</v>
      </c>
      <c r="V16" s="372">
        <v>38.344226579520694</v>
      </c>
      <c r="W16" s="350"/>
      <c r="X16" s="368">
        <v>2637</v>
      </c>
      <c r="Y16" s="369">
        <v>39.743782969103243</v>
      </c>
      <c r="Z16" s="370">
        <v>1730</v>
      </c>
      <c r="AA16" s="371">
        <v>65.604854000758436</v>
      </c>
      <c r="AB16" s="370">
        <v>907</v>
      </c>
      <c r="AC16" s="372">
        <f t="shared" si="0"/>
        <v>34.395145999241564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4723</v>
      </c>
      <c r="E17" s="375">
        <f t="shared" si="2"/>
        <v>2771</v>
      </c>
      <c r="F17" s="376">
        <f t="shared" si="3"/>
        <v>58.670336650434038</v>
      </c>
      <c r="G17" s="375">
        <f t="shared" si="4"/>
        <v>1952</v>
      </c>
      <c r="H17" s="367">
        <f t="shared" si="3"/>
        <v>41.329663349565955</v>
      </c>
      <c r="I17" s="350"/>
      <c r="J17" s="377">
        <f t="shared" si="5"/>
        <v>1703</v>
      </c>
      <c r="K17" s="378">
        <f t="shared" si="6"/>
        <v>36.057590514503495</v>
      </c>
      <c r="L17" s="375">
        <v>765</v>
      </c>
      <c r="M17" s="376">
        <v>44.920728126834994</v>
      </c>
      <c r="N17" s="375">
        <v>938</v>
      </c>
      <c r="O17" s="372">
        <v>55.079271873165006</v>
      </c>
      <c r="P17" s="350"/>
      <c r="Q17" s="377">
        <v>998</v>
      </c>
      <c r="R17" s="378">
        <v>21.130637306796526</v>
      </c>
      <c r="S17" s="375">
        <v>616</v>
      </c>
      <c r="T17" s="376">
        <v>61.723446893787568</v>
      </c>
      <c r="U17" s="375">
        <v>382</v>
      </c>
      <c r="V17" s="372">
        <v>38.276553106212425</v>
      </c>
      <c r="W17" s="350"/>
      <c r="X17" s="377">
        <v>2022</v>
      </c>
      <c r="Y17" s="378">
        <v>42.811772178699982</v>
      </c>
      <c r="Z17" s="375">
        <v>1390</v>
      </c>
      <c r="AA17" s="376">
        <v>68.743818001978241</v>
      </c>
      <c r="AB17" s="375">
        <v>632</v>
      </c>
      <c r="AC17" s="372">
        <f t="shared" si="0"/>
        <v>31.256181998021759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29460</v>
      </c>
      <c r="E18" s="365">
        <f t="shared" si="2"/>
        <v>17109</v>
      </c>
      <c r="F18" s="366">
        <f t="shared" si="3"/>
        <v>58.075356415478616</v>
      </c>
      <c r="G18" s="365">
        <f t="shared" si="4"/>
        <v>12351</v>
      </c>
      <c r="H18" s="367">
        <f t="shared" si="3"/>
        <v>41.924643584521384</v>
      </c>
      <c r="I18" s="350"/>
      <c r="J18" s="368">
        <f t="shared" si="5"/>
        <v>5620</v>
      </c>
      <c r="K18" s="369">
        <f t="shared" si="6"/>
        <v>19.076714188730481</v>
      </c>
      <c r="L18" s="370">
        <v>2494</v>
      </c>
      <c r="M18" s="371">
        <v>44.377224199288257</v>
      </c>
      <c r="N18" s="370">
        <v>3126</v>
      </c>
      <c r="O18" s="372">
        <v>55.622775800711743</v>
      </c>
      <c r="P18" s="350"/>
      <c r="Q18" s="368">
        <v>6426</v>
      </c>
      <c r="R18" s="369">
        <v>21.812627291242361</v>
      </c>
      <c r="S18" s="370">
        <v>3818</v>
      </c>
      <c r="T18" s="371">
        <v>59.41487706193589</v>
      </c>
      <c r="U18" s="370">
        <v>2608</v>
      </c>
      <c r="V18" s="372">
        <v>40.585122938064117</v>
      </c>
      <c r="W18" s="350"/>
      <c r="X18" s="368">
        <v>17414</v>
      </c>
      <c r="Y18" s="369">
        <v>59.110658520027158</v>
      </c>
      <c r="Z18" s="370">
        <v>10797</v>
      </c>
      <c r="AA18" s="371">
        <v>62.001837601929481</v>
      </c>
      <c r="AB18" s="370">
        <v>6617</v>
      </c>
      <c r="AC18" s="372">
        <f t="shared" si="0"/>
        <v>37.998162398070519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17219</v>
      </c>
      <c r="E19" s="365">
        <f t="shared" si="2"/>
        <v>10281</v>
      </c>
      <c r="F19" s="366">
        <f t="shared" si="3"/>
        <v>59.70730007549799</v>
      </c>
      <c r="G19" s="365">
        <f t="shared" si="4"/>
        <v>6938</v>
      </c>
      <c r="H19" s="367">
        <f t="shared" si="3"/>
        <v>40.292699924502003</v>
      </c>
      <c r="I19" s="350"/>
      <c r="J19" s="368">
        <f t="shared" si="5"/>
        <v>4437</v>
      </c>
      <c r="K19" s="369">
        <f t="shared" si="6"/>
        <v>25.768046924908532</v>
      </c>
      <c r="L19" s="370">
        <v>2120</v>
      </c>
      <c r="M19" s="371">
        <v>47.780031552851028</v>
      </c>
      <c r="N19" s="370">
        <v>2317</v>
      </c>
      <c r="O19" s="372">
        <v>52.219968447148979</v>
      </c>
      <c r="P19" s="350"/>
      <c r="Q19" s="368">
        <v>4588</v>
      </c>
      <c r="R19" s="369">
        <v>26.644985190777632</v>
      </c>
      <c r="S19" s="370">
        <v>2973</v>
      </c>
      <c r="T19" s="371">
        <v>64.799476896251079</v>
      </c>
      <c r="U19" s="370">
        <v>1615</v>
      </c>
      <c r="V19" s="372">
        <v>35.200523103748907</v>
      </c>
      <c r="W19" s="350"/>
      <c r="X19" s="368">
        <v>8194</v>
      </c>
      <c r="Y19" s="369">
        <v>47.586967884313843</v>
      </c>
      <c r="Z19" s="370">
        <v>5188</v>
      </c>
      <c r="AA19" s="371">
        <v>63.31462045399072</v>
      </c>
      <c r="AB19" s="370">
        <v>3006</v>
      </c>
      <c r="AC19" s="372">
        <f t="shared" si="0"/>
        <v>36.685379546009273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81881</v>
      </c>
      <c r="E20" s="365">
        <f t="shared" si="2"/>
        <v>51098</v>
      </c>
      <c r="F20" s="366">
        <f t="shared" si="3"/>
        <v>62.405197787032392</v>
      </c>
      <c r="G20" s="365">
        <f t="shared" si="4"/>
        <v>30783</v>
      </c>
      <c r="H20" s="367">
        <f t="shared" si="3"/>
        <v>37.5948022129676</v>
      </c>
      <c r="I20" s="350"/>
      <c r="J20" s="368">
        <f t="shared" si="5"/>
        <v>21601</v>
      </c>
      <c r="K20" s="369">
        <f t="shared" si="6"/>
        <v>26.380967501618201</v>
      </c>
      <c r="L20" s="370">
        <v>10486</v>
      </c>
      <c r="M20" s="371">
        <v>48.544048886625617</v>
      </c>
      <c r="N20" s="370">
        <v>11115</v>
      </c>
      <c r="O20" s="372">
        <v>51.455951113374375</v>
      </c>
      <c r="P20" s="350"/>
      <c r="Q20" s="368">
        <v>23370</v>
      </c>
      <c r="R20" s="369">
        <v>28.54141986541444</v>
      </c>
      <c r="S20" s="370">
        <v>15834</v>
      </c>
      <c r="T20" s="371">
        <v>67.753530166880608</v>
      </c>
      <c r="U20" s="370">
        <v>7536</v>
      </c>
      <c r="V20" s="372">
        <v>32.246469833119384</v>
      </c>
      <c r="W20" s="350"/>
      <c r="X20" s="368">
        <v>36910</v>
      </c>
      <c r="Y20" s="369">
        <v>45.077612632967359</v>
      </c>
      <c r="Z20" s="370">
        <v>24778</v>
      </c>
      <c r="AA20" s="371">
        <v>67.130858845841232</v>
      </c>
      <c r="AB20" s="370">
        <v>12132</v>
      </c>
      <c r="AC20" s="372">
        <f t="shared" si="0"/>
        <v>32.869141154158768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28226</v>
      </c>
      <c r="E21" s="365">
        <f t="shared" si="2"/>
        <v>16591</v>
      </c>
      <c r="F21" s="366">
        <f t="shared" si="3"/>
        <v>58.779139800184232</v>
      </c>
      <c r="G21" s="365">
        <f t="shared" si="4"/>
        <v>11635</v>
      </c>
      <c r="H21" s="367">
        <f t="shared" si="3"/>
        <v>41.220860199815775</v>
      </c>
      <c r="I21" s="350"/>
      <c r="J21" s="368">
        <f t="shared" si="5"/>
        <v>8948</v>
      </c>
      <c r="K21" s="369">
        <f t="shared" si="6"/>
        <v>31.701268334159995</v>
      </c>
      <c r="L21" s="370">
        <v>3947</v>
      </c>
      <c r="M21" s="371">
        <v>44.110415735359858</v>
      </c>
      <c r="N21" s="370">
        <v>5001</v>
      </c>
      <c r="O21" s="372">
        <v>55.889584264640149</v>
      </c>
      <c r="P21" s="350"/>
      <c r="Q21" s="368">
        <v>7800</v>
      </c>
      <c r="R21" s="369">
        <v>27.634096223340183</v>
      </c>
      <c r="S21" s="370">
        <v>5079</v>
      </c>
      <c r="T21" s="371">
        <v>65.115384615384613</v>
      </c>
      <c r="U21" s="370">
        <v>2721</v>
      </c>
      <c r="V21" s="372">
        <v>34.884615384615387</v>
      </c>
      <c r="W21" s="350"/>
      <c r="X21" s="368">
        <v>11478</v>
      </c>
      <c r="Y21" s="369">
        <v>40.664635442499822</v>
      </c>
      <c r="Z21" s="370">
        <v>7565</v>
      </c>
      <c r="AA21" s="371">
        <v>65.908694894580933</v>
      </c>
      <c r="AB21" s="370">
        <v>3913</v>
      </c>
      <c r="AC21" s="372">
        <f t="shared" si="0"/>
        <v>34.09130510541906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15722</v>
      </c>
      <c r="E22" s="365">
        <f t="shared" si="2"/>
        <v>9677</v>
      </c>
      <c r="F22" s="366">
        <f t="shared" si="3"/>
        <v>61.550693296018324</v>
      </c>
      <c r="G22" s="365">
        <f t="shared" si="4"/>
        <v>6045</v>
      </c>
      <c r="H22" s="367">
        <f t="shared" si="3"/>
        <v>38.449306703981684</v>
      </c>
      <c r="I22" s="350"/>
      <c r="J22" s="368">
        <f t="shared" si="5"/>
        <v>3570</v>
      </c>
      <c r="K22" s="369">
        <f t="shared" si="6"/>
        <v>22.707034728406057</v>
      </c>
      <c r="L22" s="370">
        <v>1737</v>
      </c>
      <c r="M22" s="371">
        <v>48.655462184873947</v>
      </c>
      <c r="N22" s="370">
        <v>1833</v>
      </c>
      <c r="O22" s="372">
        <v>51.344537815126046</v>
      </c>
      <c r="P22" s="350"/>
      <c r="Q22" s="368">
        <v>4404</v>
      </c>
      <c r="R22" s="369">
        <v>28.01170334563033</v>
      </c>
      <c r="S22" s="370">
        <v>2889</v>
      </c>
      <c r="T22" s="371">
        <v>65.599455040871931</v>
      </c>
      <c r="U22" s="370">
        <v>1515</v>
      </c>
      <c r="V22" s="372">
        <v>34.400544959128062</v>
      </c>
      <c r="W22" s="350"/>
      <c r="X22" s="368">
        <v>7748</v>
      </c>
      <c r="Y22" s="369">
        <v>49.281261925963612</v>
      </c>
      <c r="Z22" s="370">
        <v>5051</v>
      </c>
      <c r="AA22" s="371">
        <v>65.191017036654614</v>
      </c>
      <c r="AB22" s="370">
        <v>2697</v>
      </c>
      <c r="AC22" s="372">
        <f t="shared" si="0"/>
        <v>34.808982963345379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6849</v>
      </c>
      <c r="E23" s="365">
        <f t="shared" si="2"/>
        <v>4150</v>
      </c>
      <c r="F23" s="366">
        <f t="shared" si="3"/>
        <v>60.592787268214344</v>
      </c>
      <c r="G23" s="365">
        <f t="shared" si="4"/>
        <v>2699</v>
      </c>
      <c r="H23" s="367">
        <f t="shared" si="3"/>
        <v>39.407212731785663</v>
      </c>
      <c r="I23" s="350"/>
      <c r="J23" s="368">
        <f t="shared" si="5"/>
        <v>2545</v>
      </c>
      <c r="K23" s="369">
        <f t="shared" si="6"/>
        <v>37.158709300627827</v>
      </c>
      <c r="L23" s="370">
        <v>1132</v>
      </c>
      <c r="M23" s="371">
        <v>44.479371316306484</v>
      </c>
      <c r="N23" s="370">
        <v>1413</v>
      </c>
      <c r="O23" s="372">
        <v>55.520628683693516</v>
      </c>
      <c r="P23" s="350"/>
      <c r="Q23" s="368">
        <v>1206</v>
      </c>
      <c r="R23" s="369">
        <v>17.608409986859396</v>
      </c>
      <c r="S23" s="370">
        <v>722</v>
      </c>
      <c r="T23" s="371">
        <v>59.86733001658375</v>
      </c>
      <c r="U23" s="370">
        <v>484</v>
      </c>
      <c r="V23" s="372">
        <v>40.13266998341625</v>
      </c>
      <c r="W23" s="350"/>
      <c r="X23" s="368">
        <v>3098</v>
      </c>
      <c r="Y23" s="369">
        <v>45.232880712512774</v>
      </c>
      <c r="Z23" s="370">
        <v>2296</v>
      </c>
      <c r="AA23" s="371">
        <v>74.112330535829557</v>
      </c>
      <c r="AB23" s="370">
        <v>802</v>
      </c>
      <c r="AC23" s="372">
        <f t="shared" si="0"/>
        <v>25.887669464170433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54783</v>
      </c>
      <c r="E24" s="365">
        <f t="shared" si="2"/>
        <v>37035</v>
      </c>
      <c r="F24" s="366">
        <f t="shared" si="3"/>
        <v>67.603088549367513</v>
      </c>
      <c r="G24" s="365">
        <f t="shared" si="4"/>
        <v>17748</v>
      </c>
      <c r="H24" s="367">
        <f t="shared" si="3"/>
        <v>32.396911450632494</v>
      </c>
      <c r="I24" s="350"/>
      <c r="J24" s="368">
        <f t="shared" si="5"/>
        <v>8104</v>
      </c>
      <c r="K24" s="369">
        <f t="shared" si="6"/>
        <v>14.79291020937152</v>
      </c>
      <c r="L24" s="370">
        <v>4144</v>
      </c>
      <c r="M24" s="371">
        <v>51.135241855873645</v>
      </c>
      <c r="N24" s="370">
        <v>3960</v>
      </c>
      <c r="O24" s="372">
        <v>48.864758144126355</v>
      </c>
      <c r="P24" s="350"/>
      <c r="Q24" s="368">
        <v>13452</v>
      </c>
      <c r="R24" s="369">
        <v>24.555062701933082</v>
      </c>
      <c r="S24" s="370">
        <v>9562</v>
      </c>
      <c r="T24" s="371">
        <v>71.082366934284863</v>
      </c>
      <c r="U24" s="370">
        <v>3890</v>
      </c>
      <c r="V24" s="372">
        <v>28.917633065715137</v>
      </c>
      <c r="W24" s="350"/>
      <c r="X24" s="368">
        <v>33227</v>
      </c>
      <c r="Y24" s="369">
        <v>60.652027088695391</v>
      </c>
      <c r="Z24" s="370">
        <v>23329</v>
      </c>
      <c r="AA24" s="371">
        <v>70.210973003882387</v>
      </c>
      <c r="AB24" s="370">
        <v>9898</v>
      </c>
      <c r="AC24" s="372">
        <f t="shared" si="0"/>
        <v>29.789026996117617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7668</v>
      </c>
      <c r="E25" s="365">
        <f t="shared" si="2"/>
        <v>4644</v>
      </c>
      <c r="F25" s="366">
        <f t="shared" si="3"/>
        <v>60.563380281690137</v>
      </c>
      <c r="G25" s="365">
        <f t="shared" si="4"/>
        <v>3024</v>
      </c>
      <c r="H25" s="367">
        <f t="shared" si="3"/>
        <v>39.436619718309856</v>
      </c>
      <c r="I25" s="350"/>
      <c r="J25" s="368">
        <f t="shared" si="5"/>
        <v>2704</v>
      </c>
      <c r="K25" s="369">
        <f t="shared" si="6"/>
        <v>35.263432446531041</v>
      </c>
      <c r="L25" s="370">
        <v>1270</v>
      </c>
      <c r="M25" s="371">
        <v>46.967455621301774</v>
      </c>
      <c r="N25" s="370">
        <v>1434</v>
      </c>
      <c r="O25" s="372">
        <v>53.032544378698219</v>
      </c>
      <c r="P25" s="350"/>
      <c r="Q25" s="368">
        <v>2721</v>
      </c>
      <c r="R25" s="369">
        <v>35.485133020344293</v>
      </c>
      <c r="S25" s="370">
        <v>1893</v>
      </c>
      <c r="T25" s="371">
        <v>69.570011025358326</v>
      </c>
      <c r="U25" s="370">
        <v>828</v>
      </c>
      <c r="V25" s="372">
        <v>30.429988974641674</v>
      </c>
      <c r="W25" s="350"/>
      <c r="X25" s="368">
        <v>2243</v>
      </c>
      <c r="Y25" s="369">
        <v>29.251434533124677</v>
      </c>
      <c r="Z25" s="370">
        <v>1481</v>
      </c>
      <c r="AA25" s="371">
        <v>66.027641551493531</v>
      </c>
      <c r="AB25" s="370">
        <v>762</v>
      </c>
      <c r="AC25" s="372">
        <f t="shared" si="0"/>
        <v>33.972358448506462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4678</v>
      </c>
      <c r="E26" s="380">
        <f t="shared" si="2"/>
        <v>2737</v>
      </c>
      <c r="F26" s="381">
        <f t="shared" si="3"/>
        <v>58.507909362975631</v>
      </c>
      <c r="G26" s="380">
        <f t="shared" si="4"/>
        <v>1941</v>
      </c>
      <c r="H26" s="367">
        <f t="shared" si="3"/>
        <v>41.492090637024369</v>
      </c>
      <c r="I26" s="350"/>
      <c r="J26" s="377">
        <f t="shared" si="5"/>
        <v>1626</v>
      </c>
      <c r="K26" s="378">
        <f t="shared" si="6"/>
        <v>34.758443779392898</v>
      </c>
      <c r="L26" s="375">
        <v>798</v>
      </c>
      <c r="M26" s="376">
        <v>49.077490774907751</v>
      </c>
      <c r="N26" s="375">
        <v>828</v>
      </c>
      <c r="O26" s="372">
        <v>50.922509225092249</v>
      </c>
      <c r="P26" s="350"/>
      <c r="Q26" s="377">
        <v>1112</v>
      </c>
      <c r="R26" s="378">
        <v>23.77084224027362</v>
      </c>
      <c r="S26" s="375">
        <v>606</v>
      </c>
      <c r="T26" s="376">
        <v>54.496402877697847</v>
      </c>
      <c r="U26" s="375">
        <v>506</v>
      </c>
      <c r="V26" s="372">
        <v>45.50359712230216</v>
      </c>
      <c r="W26" s="350"/>
      <c r="X26" s="377">
        <v>1940</v>
      </c>
      <c r="Y26" s="378">
        <v>41.470713980333471</v>
      </c>
      <c r="Z26" s="375">
        <v>1333</v>
      </c>
      <c r="AA26" s="376">
        <v>68.711340206185568</v>
      </c>
      <c r="AB26" s="375">
        <v>607</v>
      </c>
      <c r="AC26" s="372">
        <f t="shared" si="0"/>
        <v>31.288659793814432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32199</v>
      </c>
      <c r="E27" s="380">
        <f t="shared" si="2"/>
        <v>19087</v>
      </c>
      <c r="F27" s="381">
        <f t="shared" si="3"/>
        <v>59.278238454610388</v>
      </c>
      <c r="G27" s="380">
        <f t="shared" si="4"/>
        <v>13112</v>
      </c>
      <c r="H27" s="367">
        <f t="shared" si="3"/>
        <v>40.721761545389604</v>
      </c>
      <c r="I27" s="350"/>
      <c r="J27" s="377">
        <f t="shared" si="5"/>
        <v>8979</v>
      </c>
      <c r="K27" s="378">
        <f t="shared" si="6"/>
        <v>27.88595919127923</v>
      </c>
      <c r="L27" s="375">
        <v>4072</v>
      </c>
      <c r="M27" s="376">
        <v>45.350261721795299</v>
      </c>
      <c r="N27" s="375">
        <v>4907</v>
      </c>
      <c r="O27" s="372">
        <v>54.649738278204694</v>
      </c>
      <c r="P27" s="350"/>
      <c r="Q27" s="377">
        <v>7579</v>
      </c>
      <c r="R27" s="378">
        <v>23.537998074474363</v>
      </c>
      <c r="S27" s="375">
        <v>4515</v>
      </c>
      <c r="T27" s="376">
        <v>59.572502968729381</v>
      </c>
      <c r="U27" s="375">
        <v>3064</v>
      </c>
      <c r="V27" s="372">
        <v>40.427497031270612</v>
      </c>
      <c r="W27" s="350"/>
      <c r="X27" s="377">
        <v>15641</v>
      </c>
      <c r="Y27" s="378">
        <v>48.576042734246407</v>
      </c>
      <c r="Z27" s="375">
        <v>10500</v>
      </c>
      <c r="AA27" s="376">
        <v>67.131257592225552</v>
      </c>
      <c r="AB27" s="375">
        <v>5141</v>
      </c>
      <c r="AC27" s="372">
        <f t="shared" si="0"/>
        <v>32.868742407774434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4224</v>
      </c>
      <c r="E28" s="380">
        <f t="shared" si="2"/>
        <v>2355</v>
      </c>
      <c r="F28" s="381">
        <f t="shared" si="3"/>
        <v>55.752840909090907</v>
      </c>
      <c r="G28" s="380">
        <f t="shared" si="4"/>
        <v>1869</v>
      </c>
      <c r="H28" s="382">
        <f t="shared" si="3"/>
        <v>44.247159090909086</v>
      </c>
      <c r="I28" s="350"/>
      <c r="J28" s="377">
        <f t="shared" si="5"/>
        <v>1686</v>
      </c>
      <c r="K28" s="378">
        <f t="shared" si="6"/>
        <v>39.914772727272727</v>
      </c>
      <c r="L28" s="375">
        <v>680</v>
      </c>
      <c r="M28" s="376">
        <v>40.332147093712926</v>
      </c>
      <c r="N28" s="375">
        <v>1006</v>
      </c>
      <c r="O28" s="383">
        <v>59.667852906287067</v>
      </c>
      <c r="P28" s="350"/>
      <c r="Q28" s="377">
        <v>796</v>
      </c>
      <c r="R28" s="378">
        <v>18.844696969696969</v>
      </c>
      <c r="S28" s="375">
        <v>491</v>
      </c>
      <c r="T28" s="376">
        <v>61.683417085427138</v>
      </c>
      <c r="U28" s="375">
        <v>305</v>
      </c>
      <c r="V28" s="383">
        <v>38.316582914572869</v>
      </c>
      <c r="W28" s="350"/>
      <c r="X28" s="377">
        <v>1742</v>
      </c>
      <c r="Y28" s="378">
        <v>41.240530303030305</v>
      </c>
      <c r="Z28" s="375">
        <v>1184</v>
      </c>
      <c r="AA28" s="376">
        <v>67.967853042479902</v>
      </c>
      <c r="AB28" s="375">
        <v>558</v>
      </c>
      <c r="AC28" s="383">
        <f t="shared" si="0"/>
        <v>32.032146957520091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1378</v>
      </c>
      <c r="E29" s="386">
        <f t="shared" si="2"/>
        <v>814</v>
      </c>
      <c r="F29" s="387">
        <f t="shared" si="3"/>
        <v>59.071117561683593</v>
      </c>
      <c r="G29" s="386">
        <f t="shared" si="4"/>
        <v>564</v>
      </c>
      <c r="H29" s="388">
        <f t="shared" si="3"/>
        <v>40.9288824383164</v>
      </c>
      <c r="I29" s="350"/>
      <c r="J29" s="389">
        <f t="shared" si="5"/>
        <v>711</v>
      </c>
      <c r="K29" s="390">
        <f t="shared" si="6"/>
        <v>51.596516690856312</v>
      </c>
      <c r="L29" s="391">
        <v>322</v>
      </c>
      <c r="M29" s="392">
        <v>45.288326300984529</v>
      </c>
      <c r="N29" s="391">
        <v>389</v>
      </c>
      <c r="O29" s="393">
        <v>54.711673699015471</v>
      </c>
      <c r="P29" s="350"/>
      <c r="Q29" s="389">
        <v>323</v>
      </c>
      <c r="R29" s="390">
        <v>23.439767779390422</v>
      </c>
      <c r="S29" s="391">
        <v>230</v>
      </c>
      <c r="T29" s="392">
        <v>71.207430340557281</v>
      </c>
      <c r="U29" s="391">
        <v>93</v>
      </c>
      <c r="V29" s="393">
        <v>28.792569659442723</v>
      </c>
      <c r="W29" s="350"/>
      <c r="X29" s="389">
        <v>344</v>
      </c>
      <c r="Y29" s="390">
        <v>24.963715529753266</v>
      </c>
      <c r="Z29" s="391">
        <v>262</v>
      </c>
      <c r="AA29" s="392">
        <v>76.162790697674424</v>
      </c>
      <c r="AB29" s="391">
        <v>82</v>
      </c>
      <c r="AC29" s="393">
        <f t="shared" si="0"/>
        <v>23.837209302325583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392904</v>
      </c>
      <c r="E31" s="1234">
        <f>L31+S31+Z31</f>
        <v>242109</v>
      </c>
      <c r="F31" s="1235">
        <f>E31/$D31*100</f>
        <v>61.620395821880159</v>
      </c>
      <c r="G31" s="1234">
        <f>N31+U31+AB31</f>
        <v>150795</v>
      </c>
      <c r="H31" s="1236">
        <f>G31/$D31*100</f>
        <v>38.379604178119848</v>
      </c>
      <c r="I31" s="320"/>
      <c r="J31" s="1237">
        <f>SUM(J12:J29)</f>
        <v>99044</v>
      </c>
      <c r="K31" s="1238">
        <f>J31/$D31*100</f>
        <v>25.208193350029521</v>
      </c>
      <c r="L31" s="1234">
        <f>SUM(L12:L29)</f>
        <v>46790</v>
      </c>
      <c r="M31" s="1235">
        <f>L31/$J31*100</f>
        <v>47.241629982633981</v>
      </c>
      <c r="N31" s="1234">
        <f>SUM(N12:N29)</f>
        <v>52254</v>
      </c>
      <c r="O31" s="1239">
        <f>N31/$J31*100</f>
        <v>52.758370017366019</v>
      </c>
      <c r="P31" s="320"/>
      <c r="Q31" s="1237">
        <f>SUM(Q12:Q29)</f>
        <v>106950</v>
      </c>
      <c r="R31" s="1238">
        <f>Q31/$D31*100</f>
        <v>27.220389713517807</v>
      </c>
      <c r="S31" s="1234">
        <f>SUM(S12:S29)</f>
        <v>70897</v>
      </c>
      <c r="T31" s="1235">
        <f>S31/$Q31*100</f>
        <v>66.289855072463766</v>
      </c>
      <c r="U31" s="1234">
        <f>SUM(U12:U29)</f>
        <v>36053</v>
      </c>
      <c r="V31" s="1239">
        <f>U31/$Q31*100</f>
        <v>33.710144927536234</v>
      </c>
      <c r="W31" s="320"/>
      <c r="X31" s="1237">
        <f>SUM(X12:X29)</f>
        <v>186910</v>
      </c>
      <c r="Y31" s="1238">
        <f>X31/$D31*100</f>
        <v>47.571416936452671</v>
      </c>
      <c r="Z31" s="1234">
        <f>SUM(Z12:Z29)</f>
        <v>124422</v>
      </c>
      <c r="AA31" s="1235">
        <f>Z31/$X31*100</f>
        <v>66.567866887806971</v>
      </c>
      <c r="AB31" s="1234">
        <f>SUM(AB12:AB29)</f>
        <v>62488</v>
      </c>
      <c r="AC31" s="1239">
        <f>AB31/$X31*100</f>
        <v>33.432133112193036</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15"/>
      <c r="C34" s="1415"/>
      <c r="D34" s="1415"/>
      <c r="E34" s="1415"/>
      <c r="F34" s="1415"/>
      <c r="G34" s="1415"/>
      <c r="H34" s="1415"/>
      <c r="I34" s="1415"/>
      <c r="J34" s="1415"/>
      <c r="K34" s="1415"/>
      <c r="L34" s="1415"/>
      <c r="M34" s="1415"/>
      <c r="N34" s="1415"/>
      <c r="O34" s="1415"/>
    </row>
    <row r="35" spans="2:15" s="329" customFormat="1" ht="29.25" customHeight="1" x14ac:dyDescent="0.25">
      <c r="B35" s="1416"/>
      <c r="C35" s="1416"/>
      <c r="D35" s="1416"/>
      <c r="E35" s="1416"/>
      <c r="F35" s="1416"/>
      <c r="G35" s="1416"/>
      <c r="H35" s="1416"/>
      <c r="I35" s="1416"/>
      <c r="J35" s="1416"/>
      <c r="K35" s="1416"/>
      <c r="L35" s="1416"/>
      <c r="M35" s="1416"/>
    </row>
    <row r="36" spans="2:15" s="329" customFormat="1" ht="4.5" customHeight="1" x14ac:dyDescent="0.25">
      <c r="B36" s="1414"/>
      <c r="C36" s="1414"/>
      <c r="D36" s="1414"/>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386"/>
      <c r="C2" s="1386"/>
    </row>
    <row r="3" spans="1:38" s="345" customFormat="1" ht="4.5" customHeight="1" x14ac:dyDescent="0.25">
      <c r="B3" s="1387"/>
      <c r="C3" s="1387"/>
    </row>
    <row r="4" spans="1:38" s="492" customFormat="1" ht="17.25" customHeight="1" x14ac:dyDescent="0.25">
      <c r="A4" s="1424" t="s">
        <v>408</v>
      </c>
      <c r="B4" s="1424"/>
      <c r="C4" s="1424"/>
      <c r="D4" s="1424"/>
      <c r="E4" s="1424"/>
      <c r="F4" s="1424"/>
      <c r="G4" s="1424"/>
      <c r="H4" s="1424"/>
      <c r="I4" s="1424"/>
      <c r="J4" s="1424"/>
      <c r="K4" s="1424"/>
      <c r="L4" s="1424"/>
      <c r="M4" s="1424"/>
      <c r="N4" s="1424"/>
    </row>
    <row r="5" spans="1:38" s="492" customFormat="1" ht="17.25" customHeight="1" x14ac:dyDescent="0.25">
      <c r="B5" s="1425" t="str">
        <f>porsaad!$B$6</f>
        <v>Situación a 31 de octubre de 2024</v>
      </c>
      <c r="C5" s="1425"/>
      <c r="D5" s="1425"/>
      <c r="E5" s="1425"/>
      <c r="F5" s="1425"/>
      <c r="G5" s="1425"/>
      <c r="H5" s="1425"/>
      <c r="I5" s="1425"/>
      <c r="J5" s="1425"/>
      <c r="K5" s="1425"/>
      <c r="L5" s="1425"/>
      <c r="M5" s="1425"/>
      <c r="N5" s="1425"/>
    </row>
    <row r="6" spans="1:38" s="492" customFormat="1" ht="6" customHeight="1" x14ac:dyDescent="0.25"/>
    <row r="7" spans="1:38" s="437" customFormat="1" ht="12.75" customHeight="1" x14ac:dyDescent="0.25">
      <c r="A7" s="488"/>
      <c r="B7" s="1390" t="s">
        <v>12</v>
      </c>
      <c r="D7" s="1393" t="s">
        <v>244</v>
      </c>
      <c r="E7" s="1394"/>
      <c r="F7" s="489"/>
      <c r="G7" s="1444"/>
      <c r="H7" s="1444"/>
      <c r="I7" s="489"/>
      <c r="J7" s="1444"/>
      <c r="K7" s="1444"/>
      <c r="L7" s="489"/>
      <c r="M7" s="1444"/>
      <c r="N7" s="1445"/>
      <c r="O7" s="488"/>
      <c r="P7" s="488"/>
      <c r="W7" s="490"/>
    </row>
    <row r="8" spans="1:38" s="437" customFormat="1" ht="33.75" customHeight="1" x14ac:dyDescent="0.25">
      <c r="A8" s="488"/>
      <c r="B8" s="1391"/>
      <c r="D8" s="1442"/>
      <c r="E8" s="1443"/>
      <c r="F8" s="491"/>
      <c r="G8" s="1399" t="s">
        <v>222</v>
      </c>
      <c r="H8" s="1401"/>
      <c r="J8" s="1399" t="s">
        <v>177</v>
      </c>
      <c r="K8" s="1401"/>
      <c r="M8" s="1399" t="s">
        <v>178</v>
      </c>
      <c r="N8" s="1401"/>
      <c r="O8" s="488"/>
      <c r="P8" s="488"/>
      <c r="W8" s="490"/>
    </row>
    <row r="9" spans="1:38" s="437" customFormat="1" ht="6" customHeight="1" x14ac:dyDescent="0.25">
      <c r="A9" s="488"/>
      <c r="B9" s="1391"/>
      <c r="D9" s="1446" t="s">
        <v>9</v>
      </c>
      <c r="E9" s="1435" t="s">
        <v>218</v>
      </c>
      <c r="G9" s="1440" t="s">
        <v>9</v>
      </c>
      <c r="H9" s="1438" t="s">
        <v>218</v>
      </c>
      <c r="J9" s="1440" t="s">
        <v>9</v>
      </c>
      <c r="K9" s="1438" t="s">
        <v>218</v>
      </c>
      <c r="M9" s="1440" t="s">
        <v>9</v>
      </c>
      <c r="N9" s="1438" t="s">
        <v>218</v>
      </c>
      <c r="O9" s="488"/>
      <c r="P9" s="488"/>
      <c r="W9" s="490"/>
    </row>
    <row r="10" spans="1:38" s="437" customFormat="1" ht="27.75" customHeight="1" x14ac:dyDescent="0.25">
      <c r="A10" s="488"/>
      <c r="B10" s="1392"/>
      <c r="D10" s="1447"/>
      <c r="E10" s="1436"/>
      <c r="F10" s="493"/>
      <c r="G10" s="1441"/>
      <c r="H10" s="1439"/>
      <c r="I10" s="494"/>
      <c r="J10" s="1441"/>
      <c r="K10" s="1439"/>
      <c r="L10" s="494"/>
      <c r="M10" s="1441"/>
      <c r="N10" s="1439"/>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381205</v>
      </c>
      <c r="E12" s="498">
        <f>D12/'20pobl'!D12*100</f>
        <v>4.4408023301558099</v>
      </c>
      <c r="F12" s="350"/>
      <c r="G12" s="355">
        <v>112244</v>
      </c>
      <c r="H12" s="498">
        <v>1.5998045639839871</v>
      </c>
      <c r="I12" s="350"/>
      <c r="J12" s="355">
        <v>88470</v>
      </c>
      <c r="K12" s="498">
        <v>7.7202253848550244</v>
      </c>
      <c r="L12" s="350"/>
      <c r="M12" s="355">
        <v>180491</v>
      </c>
      <c r="N12" s="498">
        <f>M12/'20pobl'!X12*100</f>
        <v>42.761360755670012</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52268</v>
      </c>
      <c r="E13" s="500">
        <f>D13/'20pobl'!D13*100</f>
        <v>3.8968484793359224</v>
      </c>
      <c r="F13" s="350"/>
      <c r="G13" s="368">
        <v>10310</v>
      </c>
      <c r="H13" s="501">
        <v>0.98732186788656606</v>
      </c>
      <c r="I13" s="350"/>
      <c r="J13" s="368">
        <v>10095</v>
      </c>
      <c r="K13" s="501">
        <v>5.0225629748299694</v>
      </c>
      <c r="L13" s="350"/>
      <c r="M13" s="368">
        <v>31863</v>
      </c>
      <c r="N13" s="501">
        <f>M13/'20pobl'!X13*100</f>
        <v>33.170929760454733</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41922</v>
      </c>
      <c r="E14" s="500">
        <f>D14/'20pobl'!D14*100</f>
        <v>4.1669482933423456</v>
      </c>
      <c r="F14" s="350"/>
      <c r="G14" s="368">
        <v>9686</v>
      </c>
      <c r="H14" s="501">
        <v>1.3288972731949922</v>
      </c>
      <c r="I14" s="350"/>
      <c r="J14" s="368">
        <v>9150</v>
      </c>
      <c r="K14" s="501">
        <v>4.7337706682118244</v>
      </c>
      <c r="L14" s="350"/>
      <c r="M14" s="368">
        <v>23086</v>
      </c>
      <c r="N14" s="501">
        <f>M14/'20pobl'!X14*100</f>
        <v>27.518386516157484</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43774</v>
      </c>
      <c r="E15" s="500">
        <f>D15/'20pobl'!D15*100</f>
        <v>3.6179670156193953</v>
      </c>
      <c r="F15" s="350"/>
      <c r="G15" s="368">
        <v>12462</v>
      </c>
      <c r="H15" s="501">
        <v>1.2334705835774804</v>
      </c>
      <c r="I15" s="350"/>
      <c r="J15" s="368">
        <v>10195</v>
      </c>
      <c r="K15" s="501">
        <v>6.9336761065317329</v>
      </c>
      <c r="L15" s="350"/>
      <c r="M15" s="368">
        <v>21117</v>
      </c>
      <c r="N15" s="501">
        <f>M15/'20pobl'!X15*100</f>
        <v>40.184586108468125</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57782</v>
      </c>
      <c r="E16" s="500">
        <f>D16/'20pobl'!D16*100</f>
        <v>2.6110068792995622</v>
      </c>
      <c r="F16" s="350"/>
      <c r="G16" s="368">
        <v>21536</v>
      </c>
      <c r="H16" s="501">
        <v>1.1791056951965786</v>
      </c>
      <c r="I16" s="350"/>
      <c r="J16" s="368">
        <v>12464</v>
      </c>
      <c r="K16" s="501">
        <v>4.3251796663809587</v>
      </c>
      <c r="L16" s="350"/>
      <c r="M16" s="368">
        <v>23782</v>
      </c>
      <c r="N16" s="501">
        <f>M16/'20pobl'!X16*100</f>
        <v>24.175086913208773</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23650</v>
      </c>
      <c r="E17" s="502">
        <f>D17/'20pobl'!D17*100</f>
        <v>4.0194633803941962</v>
      </c>
      <c r="F17" s="350"/>
      <c r="G17" s="377">
        <v>6504</v>
      </c>
      <c r="H17" s="502">
        <v>1.4446463237482621</v>
      </c>
      <c r="I17" s="350"/>
      <c r="J17" s="377">
        <v>5044</v>
      </c>
      <c r="K17" s="502">
        <v>5.1735986460844146</v>
      </c>
      <c r="L17" s="350"/>
      <c r="M17" s="377">
        <v>12102</v>
      </c>
      <c r="N17" s="502">
        <f>M17/'20pobl'!X17*100</f>
        <v>29.750725207728994</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155075</v>
      </c>
      <c r="E18" s="500">
        <f>D18/'20pobl'!D18*100</f>
        <v>6.5056343009175217</v>
      </c>
      <c r="F18" s="350"/>
      <c r="G18" s="368">
        <v>31698</v>
      </c>
      <c r="H18" s="501">
        <v>1.808661238058231</v>
      </c>
      <c r="I18" s="350"/>
      <c r="J18" s="368">
        <v>28011</v>
      </c>
      <c r="K18" s="501">
        <v>6.7701774781807949</v>
      </c>
      <c r="L18" s="350"/>
      <c r="M18" s="368">
        <v>95366</v>
      </c>
      <c r="N18" s="501">
        <f>M18/'20pobl'!X18*100</f>
        <v>43.867614250557743</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96594</v>
      </c>
      <c r="E19" s="500">
        <f>D19/'20pobl'!D19*100</f>
        <v>4.634837525898643</v>
      </c>
      <c r="F19" s="350"/>
      <c r="G19" s="368">
        <v>22497</v>
      </c>
      <c r="H19" s="501">
        <v>1.3393861816449855</v>
      </c>
      <c r="I19" s="350"/>
      <c r="J19" s="368">
        <v>18905</v>
      </c>
      <c r="K19" s="501">
        <v>6.9140182130709871</v>
      </c>
      <c r="L19" s="350"/>
      <c r="M19" s="368">
        <v>55192</v>
      </c>
      <c r="N19" s="501">
        <f>M19/'20pobl'!X19*100</f>
        <v>42.1293681205441</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346284</v>
      </c>
      <c r="E20" s="500">
        <f>D20/'20pobl'!D20*100</f>
        <v>4.3822528655221493</v>
      </c>
      <c r="F20" s="350"/>
      <c r="G20" s="368">
        <v>87380</v>
      </c>
      <c r="H20" s="501">
        <v>1.3711400594934815</v>
      </c>
      <c r="I20" s="350"/>
      <c r="J20" s="368">
        <v>77477</v>
      </c>
      <c r="K20" s="501">
        <v>7.1992737260936384</v>
      </c>
      <c r="L20" s="350"/>
      <c r="M20" s="368">
        <v>181427</v>
      </c>
      <c r="N20" s="501">
        <f>M20/'20pobl'!X20*100</f>
        <v>40.051348165285461</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198444</v>
      </c>
      <c r="E21" s="500">
        <f>D21/'20pobl'!D21*100</f>
        <v>3.8043823131612218</v>
      </c>
      <c r="F21" s="350"/>
      <c r="G21" s="368">
        <v>53305</v>
      </c>
      <c r="H21" s="501">
        <v>1.2787079592223978</v>
      </c>
      <c r="I21" s="350"/>
      <c r="J21" s="368">
        <v>42646</v>
      </c>
      <c r="K21" s="501">
        <v>5.6464127021115456</v>
      </c>
      <c r="L21" s="350"/>
      <c r="M21" s="368">
        <v>102493</v>
      </c>
      <c r="N21" s="501">
        <f>M21/'20pobl'!X21*100</f>
        <v>35.069356527451774</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56901</v>
      </c>
      <c r="E22" s="500">
        <f>D22/'20pobl'!D22*100</f>
        <v>5.3970099762308097</v>
      </c>
      <c r="F22" s="350"/>
      <c r="G22" s="368">
        <v>13271</v>
      </c>
      <c r="H22" s="501">
        <v>1.6104820281564343</v>
      </c>
      <c r="I22" s="350"/>
      <c r="J22" s="368">
        <v>12202</v>
      </c>
      <c r="K22" s="501">
        <v>7.7616915169711458</v>
      </c>
      <c r="L22" s="350"/>
      <c r="M22" s="368">
        <v>31428</v>
      </c>
      <c r="N22" s="501">
        <f>M22/'20pobl'!X22*100</f>
        <v>43.017287397856528</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84833</v>
      </c>
      <c r="E23" s="500">
        <f>D23/'20pobl'!D23*100</f>
        <v>3.1426333914197988</v>
      </c>
      <c r="F23" s="350"/>
      <c r="G23" s="368">
        <v>24921</v>
      </c>
      <c r="H23" s="501">
        <v>1.2526754001916136</v>
      </c>
      <c r="I23" s="350"/>
      <c r="J23" s="368">
        <v>14952</v>
      </c>
      <c r="K23" s="501">
        <v>3.1600571481710049</v>
      </c>
      <c r="L23" s="350"/>
      <c r="M23" s="368">
        <v>44960</v>
      </c>
      <c r="N23" s="501">
        <f>M23/'20pobl'!X23*100</f>
        <v>18.982798949528384</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256185</v>
      </c>
      <c r="E24" s="500">
        <f>D24/'20pobl'!D24*100</f>
        <v>3.7280066380448034</v>
      </c>
      <c r="F24" s="350"/>
      <c r="G24" s="368">
        <v>60125</v>
      </c>
      <c r="H24" s="501">
        <v>1.0726330934738415</v>
      </c>
      <c r="I24" s="350"/>
      <c r="J24" s="368">
        <v>49862</v>
      </c>
      <c r="K24" s="501">
        <v>5.5975033397321479</v>
      </c>
      <c r="L24" s="350"/>
      <c r="M24" s="368">
        <v>146198</v>
      </c>
      <c r="N24" s="501">
        <f>M24/'20pobl'!X24*100</f>
        <v>38.908523797864525</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58347</v>
      </c>
      <c r="E25" s="500">
        <f>D25/'20pobl'!D25*100</f>
        <v>3.7602178782902791</v>
      </c>
      <c r="F25" s="350"/>
      <c r="G25" s="368">
        <v>20630</v>
      </c>
      <c r="H25" s="501">
        <v>1.5893205057783317</v>
      </c>
      <c r="I25" s="350"/>
      <c r="J25" s="368">
        <v>13005</v>
      </c>
      <c r="K25" s="501">
        <v>7.1321238976878867</v>
      </c>
      <c r="L25" s="350"/>
      <c r="M25" s="368">
        <v>24712</v>
      </c>
      <c r="N25" s="501">
        <f>M25/'20pobl'!X25*100</f>
        <v>34.654812155548385</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21250</v>
      </c>
      <c r="E26" s="504">
        <f>D26/'20pobl'!D26*100</f>
        <v>3.1614731721105995</v>
      </c>
      <c r="F26" s="350"/>
      <c r="G26" s="377">
        <v>5127</v>
      </c>
      <c r="H26" s="502">
        <v>0.95881777599907247</v>
      </c>
      <c r="I26" s="350"/>
      <c r="J26" s="377">
        <v>3893</v>
      </c>
      <c r="K26" s="502">
        <v>4.0679630926132981</v>
      </c>
      <c r="L26" s="350"/>
      <c r="M26" s="377">
        <v>12230</v>
      </c>
      <c r="N26" s="502">
        <f>M26/'20pobl'!X26*100</f>
        <v>29.303941535881155</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116890</v>
      </c>
      <c r="E27" s="504">
        <f>D27/'20pobl'!D27*100</f>
        <v>5.2741007317594804</v>
      </c>
      <c r="F27" s="350"/>
      <c r="G27" s="377">
        <v>30758</v>
      </c>
      <c r="H27" s="502">
        <v>1.8134993025002681</v>
      </c>
      <c r="I27" s="350"/>
      <c r="J27" s="377">
        <v>23535</v>
      </c>
      <c r="K27" s="502">
        <v>6.5136888485425493</v>
      </c>
      <c r="L27" s="350"/>
      <c r="M27" s="377">
        <v>62597</v>
      </c>
      <c r="N27" s="502">
        <f>M27/'20pobl'!X27*100</f>
        <v>39.38701802073895</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14787</v>
      </c>
      <c r="E28" s="504">
        <f>D28/'20pobl'!D28*100</f>
        <v>4.5882177720133299</v>
      </c>
      <c r="F28" s="350"/>
      <c r="G28" s="377">
        <v>3431</v>
      </c>
      <c r="H28" s="502">
        <v>1.3609624713904347</v>
      </c>
      <c r="I28" s="350"/>
      <c r="J28" s="377">
        <v>2785</v>
      </c>
      <c r="K28" s="502">
        <v>5.7899004178707303</v>
      </c>
      <c r="L28" s="350"/>
      <c r="M28" s="377">
        <v>8571</v>
      </c>
      <c r="N28" s="502">
        <f>M28/'20pobl'!X28*100</f>
        <v>38.817934782608695</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5333</v>
      </c>
      <c r="E29" s="506">
        <f>D29/'20pobl'!D29*100</f>
        <v>3.1641401406152658</v>
      </c>
      <c r="F29" s="350"/>
      <c r="G29" s="389">
        <v>2856</v>
      </c>
      <c r="H29" s="507">
        <v>1.9305254192606411</v>
      </c>
      <c r="I29" s="350"/>
      <c r="J29" s="389">
        <v>965</v>
      </c>
      <c r="K29" s="507">
        <v>6.1297084418471703</v>
      </c>
      <c r="L29" s="350"/>
      <c r="M29" s="389">
        <v>1512</v>
      </c>
      <c r="N29" s="507">
        <f>M29/'20pobl'!X29*100</f>
        <v>31.091918568784699</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40" t="s">
        <v>0</v>
      </c>
      <c r="C31" s="320"/>
      <c r="D31" s="1246">
        <f>G31+J31+M31</f>
        <v>2011524</v>
      </c>
      <c r="E31" s="1247">
        <f>D31/'20pobl'!D31*100</f>
        <v>4.1832357253177328</v>
      </c>
      <c r="F31" s="320"/>
      <c r="G31" s="1246">
        <f>SUM(G12:G29)</f>
        <v>528741</v>
      </c>
      <c r="H31" s="1247">
        <f>G31/'20pobl'!J31*100</f>
        <v>1.377016288915045</v>
      </c>
      <c r="I31" s="320"/>
      <c r="J31" s="1246">
        <f>SUM(J12:J29)</f>
        <v>423656</v>
      </c>
      <c r="K31" s="1247">
        <f>J31/'20pobl'!Q31*100</f>
        <v>6.2156814587960367</v>
      </c>
      <c r="L31" s="320"/>
      <c r="M31" s="1246">
        <f>SUM(M12:M29)</f>
        <v>1059127</v>
      </c>
      <c r="N31" s="1247">
        <f>M31/'20pobl'!X31*100</f>
        <v>36.879555854858914</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29" t="str">
        <f>'24solcasaad_pobl'!B34:N34</f>
        <v xml:space="preserve">(1) Cifras INE de población referidas al 01/01/2023. Publicado Censo de Población Anual el 13/12/2023 </v>
      </c>
      <c r="C34" s="1437"/>
      <c r="D34" s="1437"/>
      <c r="E34" s="1437"/>
      <c r="F34" s="1437"/>
      <c r="G34" s="1437"/>
      <c r="H34" s="1437"/>
      <c r="I34" s="1437"/>
      <c r="J34" s="1437"/>
      <c r="K34" s="1437"/>
      <c r="L34" s="1437"/>
      <c r="M34" s="1437"/>
      <c r="N34" s="1437"/>
    </row>
    <row r="35" spans="2:14" ht="29.25" customHeight="1" x14ac:dyDescent="0.25">
      <c r="B35" s="1434"/>
      <c r="C35" s="1434"/>
      <c r="D35" s="1434"/>
      <c r="E35" s="510"/>
    </row>
    <row r="36" spans="2:14" ht="4.5" customHeight="1" x14ac:dyDescent="0.25">
      <c r="B36" s="1423"/>
      <c r="C36" s="1423"/>
      <c r="D36" s="1423"/>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3"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3"/>
  <sheetViews>
    <sheetView topLeftCell="A8" zoomScaleNormal="100" workbookViewId="0">
      <selection activeCell="A33" sqref="A33:XFD33"/>
    </sheetView>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366"/>
      <c r="C2" s="1366"/>
      <c r="D2" s="1366"/>
      <c r="E2" s="1366"/>
      <c r="F2" s="1366"/>
      <c r="G2" s="1366"/>
      <c r="H2" s="1366"/>
      <c r="I2" s="1366"/>
      <c r="J2" s="1366"/>
      <c r="K2" s="1366"/>
      <c r="L2" s="1366"/>
      <c r="M2" s="1366"/>
      <c r="N2" s="1366"/>
      <c r="O2" s="1366"/>
      <c r="P2" s="1366"/>
      <c r="Q2" s="1366"/>
      <c r="R2" s="1366"/>
      <c r="S2" s="210"/>
      <c r="T2" s="210"/>
    </row>
    <row r="3" spans="1:20" x14ac:dyDescent="0.25">
      <c r="C3" s="1367" t="s">
        <v>315</v>
      </c>
      <c r="D3" s="1367"/>
      <c r="E3" s="1367"/>
    </row>
    <row r="5" spans="1:20" ht="23.25" customHeight="1" x14ac:dyDescent="0.25">
      <c r="B5" s="1368" t="s">
        <v>291</v>
      </c>
      <c r="C5" s="1369"/>
      <c r="D5" s="1369"/>
      <c r="E5" s="1369"/>
      <c r="F5" s="1369"/>
      <c r="G5" s="1369"/>
      <c r="H5" s="1369"/>
      <c r="I5" s="1369"/>
      <c r="J5" s="1369"/>
      <c r="K5" s="1369"/>
      <c r="L5" s="1369"/>
      <c r="M5" s="1369"/>
      <c r="N5" s="1369"/>
      <c r="O5" s="1369"/>
      <c r="P5" s="1369"/>
      <c r="Q5" s="1370">
        <v>45596</v>
      </c>
      <c r="R5" s="1371"/>
      <c r="S5" s="1371"/>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365" t="s">
        <v>316</v>
      </c>
      <c r="C7" s="1365"/>
      <c r="D7" s="1365"/>
      <c r="E7" s="1365"/>
      <c r="F7" s="1365"/>
      <c r="G7" s="1365"/>
      <c r="H7" s="1365"/>
      <c r="I7" s="1365"/>
      <c r="J7" s="1365"/>
      <c r="K7" s="1365"/>
      <c r="L7" s="1365"/>
      <c r="M7" s="1365"/>
      <c r="N7" s="1365"/>
      <c r="O7" s="1365"/>
      <c r="P7" s="1365"/>
      <c r="Q7" s="1365"/>
      <c r="R7" s="1365"/>
      <c r="S7" s="1365"/>
    </row>
    <row r="8" spans="1:20" ht="18.75" customHeight="1" x14ac:dyDescent="0.25">
      <c r="B8" s="1364" t="s">
        <v>317</v>
      </c>
      <c r="C8" s="1364"/>
      <c r="D8" s="1364"/>
      <c r="E8" s="1364"/>
      <c r="F8" s="1364"/>
      <c r="G8" s="1364"/>
      <c r="H8" s="1364"/>
      <c r="I8" s="1364"/>
      <c r="J8" s="1364"/>
      <c r="K8" s="1364"/>
      <c r="L8" s="1364"/>
      <c r="M8" s="1364"/>
      <c r="N8" s="1364"/>
      <c r="O8" s="1364"/>
      <c r="P8" s="1364"/>
      <c r="Q8" s="1364"/>
      <c r="R8" s="1364"/>
      <c r="S8" s="1364"/>
      <c r="T8" s="1364"/>
    </row>
    <row r="9" spans="1:20" ht="18.75" customHeight="1" x14ac:dyDescent="0.25">
      <c r="B9" s="1364" t="s">
        <v>318</v>
      </c>
      <c r="C9" s="1364"/>
      <c r="D9" s="1364"/>
      <c r="E9" s="1364"/>
      <c r="F9" s="1364"/>
      <c r="G9" s="1364"/>
      <c r="H9" s="1364"/>
      <c r="I9" s="1364"/>
      <c r="J9" s="1364"/>
      <c r="K9" s="1364"/>
      <c r="L9" s="1364"/>
      <c r="M9" s="1364"/>
      <c r="N9" s="1364"/>
      <c r="O9" s="1364"/>
      <c r="P9" s="1364"/>
      <c r="Q9" s="1364"/>
      <c r="R9" s="1364"/>
      <c r="S9" s="1364"/>
      <c r="T9" s="1364"/>
    </row>
    <row r="10" spans="1:20" ht="18.75" customHeight="1" x14ac:dyDescent="0.25">
      <c r="B10" s="1364" t="s">
        <v>319</v>
      </c>
      <c r="C10" s="1364"/>
      <c r="D10" s="1364"/>
      <c r="E10" s="1364"/>
      <c r="F10" s="1364"/>
      <c r="G10" s="1364"/>
      <c r="H10" s="1364"/>
      <c r="I10" s="1364"/>
      <c r="J10" s="1364"/>
      <c r="K10" s="1364"/>
      <c r="L10" s="1364"/>
      <c r="M10" s="1364"/>
      <c r="N10" s="1364"/>
      <c r="O10" s="1364"/>
      <c r="P10" s="1364"/>
      <c r="Q10" s="1364"/>
      <c r="R10" s="1364"/>
      <c r="S10" s="1364"/>
      <c r="T10" s="1364"/>
    </row>
    <row r="11" spans="1:20" ht="18.75" customHeight="1" x14ac:dyDescent="0.25">
      <c r="B11" s="1364" t="s">
        <v>320</v>
      </c>
      <c r="C11" s="1364"/>
      <c r="D11" s="1364"/>
      <c r="E11" s="1364"/>
      <c r="F11" s="1364"/>
      <c r="G11" s="1364"/>
      <c r="H11" s="1364"/>
      <c r="I11" s="1364"/>
      <c r="J11" s="1364"/>
      <c r="K11" s="1364"/>
      <c r="L11" s="1364"/>
      <c r="M11" s="1364"/>
      <c r="N11" s="1364"/>
      <c r="O11" s="1364"/>
      <c r="P11" s="1364"/>
      <c r="Q11" s="1364"/>
      <c r="R11" s="1364"/>
      <c r="S11" s="1364"/>
      <c r="T11" s="1364"/>
    </row>
    <row r="12" spans="1:20" ht="18.75" customHeight="1" x14ac:dyDescent="0.25">
      <c r="B12" s="1364" t="s">
        <v>321</v>
      </c>
      <c r="C12" s="1364"/>
      <c r="D12" s="1364"/>
      <c r="E12" s="1364"/>
      <c r="F12" s="1364"/>
      <c r="G12" s="1364"/>
      <c r="H12" s="1364"/>
      <c r="I12" s="1364"/>
      <c r="J12" s="1364"/>
      <c r="K12" s="1364"/>
      <c r="L12" s="1364"/>
      <c r="M12" s="1364"/>
      <c r="N12" s="1364"/>
      <c r="O12" s="1364"/>
      <c r="P12" s="1364"/>
      <c r="Q12" s="1364"/>
      <c r="R12" s="1364"/>
      <c r="S12" s="1364"/>
      <c r="T12" s="1364"/>
    </row>
    <row r="13" spans="1:20" ht="18.75" customHeight="1" x14ac:dyDescent="0.25">
      <c r="B13" s="1364" t="s">
        <v>322</v>
      </c>
      <c r="C13" s="1364"/>
      <c r="D13" s="1364"/>
      <c r="E13" s="1364"/>
      <c r="F13" s="1364"/>
      <c r="G13" s="1364"/>
      <c r="H13" s="1364"/>
      <c r="I13" s="1364"/>
      <c r="J13" s="1364"/>
      <c r="K13" s="1364"/>
      <c r="L13" s="1364"/>
      <c r="M13" s="1364"/>
      <c r="N13" s="1364"/>
      <c r="O13" s="1364"/>
      <c r="P13" s="1364"/>
      <c r="Q13" s="1364"/>
      <c r="R13" s="1364"/>
      <c r="S13" s="1364"/>
      <c r="T13" s="1364"/>
    </row>
    <row r="14" spans="1:20" ht="18.75" customHeight="1" x14ac:dyDescent="0.25">
      <c r="B14" s="214"/>
      <c r="C14" s="214"/>
      <c r="D14" s="214"/>
      <c r="E14" s="214"/>
      <c r="F14" s="214"/>
      <c r="G14" s="214"/>
      <c r="H14" s="214"/>
      <c r="I14" s="214"/>
      <c r="J14" s="214"/>
      <c r="K14" s="214"/>
      <c r="L14" s="214"/>
      <c r="M14" s="214"/>
      <c r="N14" s="214"/>
      <c r="O14" s="214"/>
      <c r="P14" s="214"/>
      <c r="Q14" s="214"/>
      <c r="R14" s="214"/>
      <c r="S14" s="214"/>
    </row>
    <row r="15" spans="1:20" ht="18.75" customHeight="1" x14ac:dyDescent="0.25">
      <c r="B15" s="1365" t="s">
        <v>323</v>
      </c>
      <c r="C15" s="1365"/>
      <c r="D15" s="1365"/>
      <c r="E15" s="1365"/>
      <c r="F15" s="1365"/>
      <c r="G15" s="1365"/>
      <c r="H15" s="1365"/>
      <c r="I15" s="1365"/>
      <c r="J15" s="1365"/>
      <c r="K15" s="1365"/>
      <c r="L15" s="1365"/>
      <c r="M15" s="1365"/>
      <c r="N15" s="1365"/>
      <c r="O15" s="1365"/>
      <c r="P15" s="1365"/>
      <c r="Q15" s="1365"/>
      <c r="R15" s="1365"/>
      <c r="S15" s="1365"/>
    </row>
    <row r="16" spans="1:20" ht="18.75" customHeight="1" x14ac:dyDescent="0.25">
      <c r="B16" s="1364" t="s">
        <v>324</v>
      </c>
      <c r="C16" s="1364"/>
      <c r="D16" s="1364"/>
      <c r="E16" s="1364"/>
      <c r="F16" s="1364"/>
      <c r="G16" s="1364"/>
      <c r="H16" s="1364"/>
      <c r="I16" s="1364"/>
      <c r="J16" s="1364"/>
      <c r="K16" s="1364"/>
      <c r="L16" s="1364"/>
      <c r="M16" s="1364"/>
      <c r="N16" s="1364"/>
      <c r="O16" s="1364"/>
      <c r="P16" s="1364"/>
      <c r="Q16" s="1364"/>
      <c r="R16" s="1364"/>
      <c r="S16" s="1364"/>
    </row>
    <row r="17" spans="2:20" ht="18.75" customHeight="1" x14ac:dyDescent="0.25">
      <c r="B17" s="1364" t="s">
        <v>325</v>
      </c>
      <c r="C17" s="1364"/>
      <c r="D17" s="1364"/>
      <c r="E17" s="1364"/>
      <c r="F17" s="1364"/>
      <c r="G17" s="1364"/>
      <c r="H17" s="1364"/>
      <c r="I17" s="1364"/>
      <c r="J17" s="1364"/>
      <c r="K17" s="1364"/>
      <c r="L17" s="1364"/>
      <c r="M17" s="1364"/>
      <c r="N17" s="1364"/>
      <c r="O17" s="1364"/>
      <c r="P17" s="1364"/>
      <c r="Q17" s="1364"/>
      <c r="R17" s="1364"/>
      <c r="S17" s="1364"/>
      <c r="T17" s="214"/>
    </row>
    <row r="18" spans="2:20" ht="18.75" customHeight="1" x14ac:dyDescent="0.25">
      <c r="B18" s="1364" t="s">
        <v>326</v>
      </c>
      <c r="C18" s="1364"/>
      <c r="D18" s="1364"/>
      <c r="E18" s="1364"/>
      <c r="F18" s="1364"/>
      <c r="G18" s="1364"/>
      <c r="H18" s="1364"/>
      <c r="I18" s="1364"/>
      <c r="J18" s="1364"/>
      <c r="K18" s="1364"/>
      <c r="L18" s="1364"/>
      <c r="M18" s="1364"/>
      <c r="N18" s="1364"/>
      <c r="O18" s="1364"/>
      <c r="P18" s="1364"/>
      <c r="Q18" s="1364"/>
      <c r="R18" s="1364"/>
      <c r="S18" s="1364"/>
      <c r="T18" s="214"/>
    </row>
    <row r="19" spans="2:20" ht="18.75" customHeight="1" x14ac:dyDescent="0.25">
      <c r="B19" s="214"/>
      <c r="C19" s="214"/>
      <c r="D19" s="214"/>
      <c r="E19" s="214"/>
      <c r="F19" s="214"/>
      <c r="G19" s="214"/>
      <c r="H19" s="214"/>
      <c r="I19" s="214"/>
      <c r="J19" s="214"/>
      <c r="K19" s="214"/>
      <c r="L19" s="214"/>
      <c r="M19" s="214"/>
      <c r="N19" s="214"/>
      <c r="O19" s="214"/>
      <c r="P19" s="214"/>
      <c r="Q19" s="214"/>
      <c r="R19" s="214"/>
      <c r="S19" s="214"/>
    </row>
    <row r="20" spans="2:20" ht="18.75" customHeight="1" x14ac:dyDescent="0.25">
      <c r="B20" s="1365" t="s">
        <v>327</v>
      </c>
      <c r="C20" s="1365"/>
      <c r="D20" s="1365"/>
      <c r="E20" s="1365"/>
      <c r="F20" s="1365"/>
      <c r="G20" s="1365"/>
      <c r="H20" s="1365"/>
      <c r="I20" s="1365"/>
      <c r="J20" s="1365"/>
      <c r="K20" s="1365"/>
      <c r="L20" s="1365"/>
      <c r="M20" s="1365"/>
      <c r="N20" s="1365"/>
      <c r="O20" s="1365"/>
      <c r="P20" s="1365"/>
      <c r="Q20" s="1365"/>
      <c r="R20" s="1365"/>
      <c r="S20" s="1365"/>
    </row>
    <row r="21" spans="2:20" ht="18.75" customHeight="1" x14ac:dyDescent="0.25">
      <c r="B21" s="1364" t="s">
        <v>328</v>
      </c>
      <c r="C21" s="1364"/>
      <c r="D21" s="1364"/>
      <c r="E21" s="1364"/>
      <c r="F21" s="1364"/>
      <c r="G21" s="1364"/>
      <c r="H21" s="1364"/>
      <c r="I21" s="1364"/>
      <c r="J21" s="1364"/>
      <c r="K21" s="1364"/>
      <c r="L21" s="1364"/>
      <c r="M21" s="1364"/>
      <c r="N21" s="1364"/>
      <c r="O21" s="1364"/>
      <c r="P21" s="1364"/>
      <c r="Q21" s="1364"/>
      <c r="R21" s="1364"/>
      <c r="S21" s="1364"/>
    </row>
    <row r="22" spans="2:20" ht="18.75" customHeight="1" x14ac:dyDescent="0.25">
      <c r="B22" s="214"/>
      <c r="C22" s="214"/>
      <c r="D22" s="214"/>
      <c r="E22" s="214"/>
      <c r="F22" s="214"/>
      <c r="G22" s="214"/>
      <c r="H22" s="214"/>
      <c r="I22" s="214"/>
      <c r="J22" s="214"/>
      <c r="K22" s="214"/>
      <c r="L22" s="214"/>
      <c r="M22" s="214"/>
      <c r="N22" s="214"/>
      <c r="O22" s="214"/>
      <c r="P22" s="214"/>
      <c r="Q22" s="214"/>
      <c r="R22" s="214"/>
      <c r="S22" s="214"/>
    </row>
    <row r="23" spans="2:20" ht="18.75" customHeight="1" x14ac:dyDescent="0.25">
      <c r="B23" s="1365" t="s">
        <v>329</v>
      </c>
      <c r="C23" s="1365"/>
      <c r="D23" s="1365"/>
      <c r="E23" s="1365"/>
      <c r="F23" s="1365"/>
      <c r="G23" s="1365"/>
      <c r="H23" s="1365"/>
      <c r="I23" s="1365"/>
      <c r="J23" s="1365"/>
      <c r="K23" s="1365"/>
      <c r="L23" s="1365"/>
      <c r="M23" s="1365"/>
      <c r="N23" s="1365"/>
      <c r="O23" s="1365"/>
      <c r="P23" s="1365"/>
      <c r="Q23" s="1365"/>
      <c r="R23" s="1365"/>
      <c r="S23" s="1365"/>
    </row>
    <row r="24" spans="2:20" ht="18.75" customHeight="1" x14ac:dyDescent="0.25">
      <c r="B24" s="1364" t="s">
        <v>329</v>
      </c>
      <c r="C24" s="1364"/>
      <c r="D24" s="1364"/>
      <c r="E24" s="1364"/>
      <c r="F24" s="1364"/>
      <c r="G24" s="1364"/>
      <c r="H24" s="1364"/>
      <c r="I24" s="1364"/>
      <c r="J24" s="1364"/>
      <c r="K24" s="1364"/>
      <c r="L24" s="1364"/>
      <c r="M24" s="1364"/>
      <c r="N24" s="1364"/>
      <c r="O24" s="1364"/>
      <c r="P24" s="1364"/>
      <c r="Q24" s="1364"/>
      <c r="R24" s="1364"/>
      <c r="S24" s="1364"/>
    </row>
    <row r="25" spans="2:20" ht="18.75" customHeight="1" x14ac:dyDescent="0.25">
      <c r="B25" s="1364" t="s">
        <v>330</v>
      </c>
      <c r="C25" s="1364"/>
      <c r="D25" s="1364"/>
      <c r="E25" s="1364"/>
      <c r="F25" s="1364"/>
      <c r="G25" s="1364"/>
      <c r="H25" s="1364"/>
      <c r="I25" s="1364"/>
      <c r="J25" s="1364"/>
      <c r="K25" s="1364"/>
      <c r="L25" s="1364"/>
      <c r="M25" s="1364"/>
      <c r="N25" s="1364"/>
      <c r="O25" s="1364"/>
      <c r="P25" s="1364"/>
      <c r="Q25" s="1364"/>
      <c r="R25" s="1364"/>
      <c r="S25" s="1364"/>
    </row>
    <row r="26" spans="2:20" ht="18.75" customHeight="1" x14ac:dyDescent="0.25">
      <c r="B26" s="214"/>
      <c r="C26" s="214"/>
      <c r="D26" s="214"/>
      <c r="E26" s="214"/>
      <c r="F26" s="214"/>
      <c r="G26" s="214"/>
      <c r="H26" s="214"/>
      <c r="I26" s="214"/>
      <c r="J26" s="214"/>
      <c r="K26" s="214"/>
      <c r="L26" s="214"/>
      <c r="M26" s="214"/>
      <c r="N26" s="214"/>
      <c r="O26" s="214"/>
      <c r="P26" s="214"/>
      <c r="Q26" s="214"/>
      <c r="R26" s="214"/>
      <c r="S26" s="214"/>
    </row>
    <row r="27" spans="2:20" ht="18.75" customHeight="1" x14ac:dyDescent="0.25">
      <c r="B27" s="1365" t="s">
        <v>331</v>
      </c>
      <c r="C27" s="1365"/>
      <c r="D27" s="1365"/>
      <c r="E27" s="1365"/>
      <c r="F27" s="1365"/>
      <c r="G27" s="1365"/>
      <c r="H27" s="1365"/>
      <c r="I27" s="1365"/>
      <c r="J27" s="1365"/>
      <c r="K27" s="1365"/>
      <c r="L27" s="1365"/>
      <c r="M27" s="1365"/>
      <c r="N27" s="1365"/>
      <c r="O27" s="1365"/>
      <c r="P27" s="1365"/>
      <c r="Q27" s="1365"/>
      <c r="R27" s="1365"/>
      <c r="S27" s="1365"/>
    </row>
    <row r="28" spans="2:20" ht="18.75" customHeight="1" x14ac:dyDescent="0.25">
      <c r="B28" s="1364" t="s">
        <v>331</v>
      </c>
      <c r="C28" s="1364"/>
      <c r="D28" s="1364"/>
      <c r="E28" s="1364"/>
      <c r="F28" s="1364"/>
      <c r="G28" s="1364"/>
      <c r="H28" s="1364"/>
      <c r="I28" s="1364"/>
      <c r="J28" s="1364"/>
      <c r="K28" s="1364"/>
      <c r="L28" s="1364"/>
      <c r="M28" s="1364"/>
      <c r="N28" s="1364"/>
      <c r="O28" s="1364"/>
      <c r="P28" s="1364"/>
      <c r="Q28" s="1364"/>
      <c r="R28" s="1364"/>
      <c r="S28" s="1364"/>
    </row>
    <row r="29" spans="2:20" ht="18.75" customHeight="1" x14ac:dyDescent="0.25">
      <c r="B29" s="1364" t="s">
        <v>332</v>
      </c>
      <c r="C29" s="1364"/>
      <c r="D29" s="1364"/>
      <c r="E29" s="1364"/>
      <c r="F29" s="1364"/>
      <c r="G29" s="1364"/>
      <c r="H29" s="1364"/>
      <c r="I29" s="1364"/>
      <c r="J29" s="1364"/>
      <c r="K29" s="1364"/>
      <c r="L29" s="1364"/>
      <c r="M29" s="1364"/>
      <c r="N29" s="1364"/>
      <c r="O29" s="1364"/>
      <c r="P29" s="1364"/>
      <c r="Q29" s="1364"/>
      <c r="R29" s="1364"/>
      <c r="S29" s="1364"/>
    </row>
    <row r="30" spans="2:20" ht="18.75" customHeight="1" x14ac:dyDescent="0.25">
      <c r="B30" s="214"/>
      <c r="C30" s="214"/>
      <c r="D30" s="214"/>
      <c r="E30" s="214"/>
      <c r="F30" s="214"/>
      <c r="G30" s="214"/>
      <c r="H30" s="214"/>
      <c r="I30" s="214"/>
      <c r="J30" s="214"/>
      <c r="K30" s="214"/>
      <c r="L30" s="214"/>
      <c r="M30" s="214"/>
      <c r="N30" s="214"/>
      <c r="O30" s="214"/>
      <c r="P30" s="214"/>
      <c r="Q30" s="214"/>
      <c r="R30" s="214"/>
      <c r="S30" s="214"/>
    </row>
    <row r="31" spans="2:20" ht="18.75" customHeight="1" x14ac:dyDescent="0.25">
      <c r="B31" s="1365" t="s">
        <v>333</v>
      </c>
      <c r="C31" s="1365"/>
      <c r="D31" s="1365"/>
      <c r="E31" s="1365"/>
      <c r="F31" s="1365"/>
      <c r="G31" s="1365"/>
      <c r="H31" s="1365"/>
      <c r="I31" s="1365"/>
      <c r="J31" s="1365"/>
      <c r="K31" s="1365"/>
      <c r="L31" s="1365"/>
      <c r="M31" s="1365"/>
      <c r="N31" s="1365"/>
      <c r="O31" s="1365"/>
      <c r="P31" s="1365"/>
      <c r="Q31" s="1365"/>
      <c r="R31" s="1365"/>
      <c r="S31" s="1365"/>
    </row>
    <row r="32" spans="2:20" ht="18.75" customHeight="1" x14ac:dyDescent="0.25">
      <c r="B32" s="1364" t="s">
        <v>334</v>
      </c>
      <c r="C32" s="1364"/>
      <c r="D32" s="1364"/>
      <c r="E32" s="1364"/>
      <c r="F32" s="1364"/>
      <c r="G32" s="1364"/>
      <c r="H32" s="1364"/>
      <c r="I32" s="1364"/>
      <c r="J32" s="1364"/>
      <c r="K32" s="1364"/>
      <c r="L32" s="1364"/>
      <c r="M32" s="1364"/>
      <c r="N32" s="1364"/>
      <c r="O32" s="1364"/>
      <c r="P32" s="1364"/>
      <c r="Q32" s="1364"/>
      <c r="R32" s="1364"/>
      <c r="S32" s="1364"/>
    </row>
    <row r="33" spans="2:20" ht="18.75" customHeight="1" x14ac:dyDescent="0.25">
      <c r="B33" s="1364" t="s">
        <v>335</v>
      </c>
      <c r="C33" s="1364"/>
      <c r="D33" s="1364"/>
      <c r="E33" s="1364"/>
      <c r="F33" s="1364"/>
      <c r="G33" s="1364"/>
      <c r="H33" s="1364"/>
      <c r="I33" s="1364"/>
      <c r="J33" s="1364"/>
      <c r="K33" s="1364"/>
      <c r="L33" s="1364"/>
      <c r="M33" s="1364"/>
      <c r="N33" s="1364"/>
      <c r="O33" s="1364"/>
      <c r="P33" s="1364"/>
      <c r="Q33" s="1364"/>
      <c r="R33" s="1364"/>
      <c r="S33" s="1364"/>
      <c r="T33" s="214"/>
    </row>
    <row r="34" spans="2:20" ht="18.75" customHeight="1" x14ac:dyDescent="0.25">
      <c r="B34" s="1364" t="s">
        <v>336</v>
      </c>
      <c r="C34" s="1364"/>
      <c r="D34" s="1364"/>
      <c r="E34" s="1364"/>
      <c r="F34" s="1364"/>
      <c r="G34" s="1364"/>
      <c r="H34" s="1364"/>
      <c r="I34" s="1364"/>
      <c r="J34" s="1364"/>
      <c r="K34" s="1364"/>
      <c r="L34" s="1364"/>
      <c r="M34" s="1364"/>
      <c r="N34" s="1364"/>
      <c r="O34" s="1364"/>
      <c r="P34" s="1364"/>
      <c r="Q34" s="1364"/>
      <c r="R34" s="1364"/>
      <c r="S34" s="1364"/>
      <c r="T34" s="214"/>
    </row>
    <row r="35" spans="2:20" ht="15" customHeight="1" x14ac:dyDescent="0.25">
      <c r="B35" s="1364" t="s">
        <v>337</v>
      </c>
      <c r="C35" s="1364"/>
      <c r="D35" s="1364"/>
      <c r="E35" s="1364"/>
      <c r="F35" s="1364"/>
      <c r="G35" s="1364"/>
      <c r="H35" s="1364"/>
      <c r="I35" s="1364"/>
      <c r="J35" s="1364"/>
      <c r="K35" s="1364"/>
      <c r="L35" s="1364"/>
      <c r="M35" s="1364"/>
      <c r="N35" s="1364"/>
      <c r="O35" s="1364"/>
      <c r="P35" s="1364"/>
      <c r="Q35" s="1364"/>
      <c r="R35" s="1364"/>
      <c r="S35" s="1364"/>
      <c r="T35" s="214"/>
    </row>
    <row r="36" spans="2:20" ht="16" customHeight="1" x14ac:dyDescent="0.25">
      <c r="O36" s="215"/>
      <c r="Q36" s="215"/>
    </row>
    <row r="37" spans="2:20" ht="16" customHeight="1" x14ac:dyDescent="0.25"/>
    <row r="38" spans="2:20" ht="16" customHeight="1" x14ac:dyDescent="0.25"/>
    <row r="39" spans="2:20" ht="16" customHeight="1" x14ac:dyDescent="0.25"/>
    <row r="40" spans="2:20" ht="16" customHeight="1" x14ac:dyDescent="0.25"/>
    <row r="41" spans="2:20" ht="16" customHeight="1" x14ac:dyDescent="0.25"/>
    <row r="42" spans="2:20" ht="16" customHeight="1" x14ac:dyDescent="0.25"/>
    <row r="43" spans="2:20" ht="18" customHeight="1" x14ac:dyDescent="0.25"/>
  </sheetData>
  <mergeCells count="28">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 ref="B27:S27"/>
    <mergeCell ref="B28:S28"/>
    <mergeCell ref="B16:S16"/>
    <mergeCell ref="B17:S17"/>
    <mergeCell ref="B18:S18"/>
    <mergeCell ref="B20:S20"/>
    <mergeCell ref="B21:S21"/>
    <mergeCell ref="B32:S32"/>
    <mergeCell ref="B33:S33"/>
    <mergeCell ref="B34:S34"/>
    <mergeCell ref="B35:S35"/>
    <mergeCell ref="B31:S31"/>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32" t="s">
        <v>135</v>
      </c>
      <c r="V1" s="32" t="s">
        <v>16</v>
      </c>
      <c r="Y1" s="32" t="s">
        <v>15</v>
      </c>
    </row>
    <row r="2" spans="1:50" s="36" customFormat="1" ht="52.5" customHeight="1" x14ac:dyDescent="0.3">
      <c r="B2" s="1450"/>
      <c r="C2" s="1450"/>
      <c r="D2" s="1450"/>
      <c r="E2" s="1450"/>
      <c r="F2" s="1450"/>
      <c r="G2" s="1450"/>
      <c r="H2" s="1450"/>
      <c r="I2" s="1450"/>
      <c r="O2" s="37"/>
    </row>
    <row r="3" spans="1:50" s="38" customFormat="1" ht="4.5" customHeight="1" x14ac:dyDescent="0.25">
      <c r="B3" s="1451"/>
      <c r="C3" s="1451"/>
      <c r="D3" s="1451"/>
      <c r="E3" s="1451"/>
      <c r="F3" s="1451"/>
      <c r="G3" s="1451"/>
      <c r="H3" s="1451"/>
      <c r="I3" s="1451"/>
      <c r="O3" s="37"/>
    </row>
    <row r="4" spans="1:50" s="38" customFormat="1" ht="17.25" customHeight="1" x14ac:dyDescent="0.25">
      <c r="A4" s="1451" t="s">
        <v>193</v>
      </c>
      <c r="B4" s="1451"/>
      <c r="C4" s="1451"/>
      <c r="D4" s="1451"/>
      <c r="E4" s="1451"/>
      <c r="F4" s="1451"/>
      <c r="G4" s="1451"/>
      <c r="H4" s="1451"/>
      <c r="I4" s="1451"/>
      <c r="J4" s="1451"/>
      <c r="K4" s="1451"/>
      <c r="L4" s="1451"/>
      <c r="M4" s="1451"/>
      <c r="N4" s="1451"/>
      <c r="O4" s="1451"/>
      <c r="P4" s="1451"/>
      <c r="Q4" s="1451"/>
      <c r="R4" s="1451"/>
      <c r="S4" s="1451"/>
      <c r="T4" s="1451"/>
      <c r="U4" s="1451"/>
      <c r="V4" s="1451"/>
      <c r="W4" s="1451"/>
      <c r="X4" s="1451"/>
      <c r="Y4" s="1451"/>
      <c r="Z4" s="1451"/>
    </row>
    <row r="5" spans="1:50" s="38" customFormat="1" ht="17.25" customHeight="1" x14ac:dyDescent="0.25">
      <c r="B5" s="1462" t="e">
        <f>#REF!</f>
        <v>#REF!</v>
      </c>
      <c r="C5" s="1462"/>
      <c r="D5" s="1462"/>
      <c r="E5" s="1462"/>
      <c r="F5" s="1462"/>
      <c r="G5" s="1462"/>
      <c r="H5" s="1462"/>
      <c r="I5" s="1462"/>
      <c r="J5" s="1462"/>
      <c r="K5" s="1462"/>
      <c r="L5" s="1462"/>
      <c r="M5" s="1462"/>
      <c r="N5" s="1462"/>
      <c r="O5" s="1462"/>
      <c r="P5" s="1462"/>
      <c r="Q5" s="1462"/>
      <c r="R5" s="1462"/>
      <c r="S5" s="1462"/>
      <c r="T5" s="1462"/>
      <c r="U5" s="1462"/>
      <c r="V5" s="1462"/>
      <c r="W5" s="1462"/>
      <c r="X5" s="1462"/>
      <c r="Y5" s="1462"/>
      <c r="Z5" s="1462"/>
    </row>
    <row r="6" spans="1:50" s="38" customFormat="1" ht="6" customHeight="1" x14ac:dyDescent="0.25">
      <c r="O6" s="37"/>
    </row>
    <row r="7" spans="1:50" s="41" customFormat="1" ht="12.75" customHeight="1" x14ac:dyDescent="0.25">
      <c r="A7" s="39"/>
      <c r="B7" s="1452" t="s">
        <v>12</v>
      </c>
      <c r="C7" s="40"/>
      <c r="D7" s="1458" t="s">
        <v>109</v>
      </c>
      <c r="E7" s="1455"/>
      <c r="F7" s="181"/>
      <c r="G7" s="1455"/>
      <c r="H7" s="1455"/>
      <c r="I7" s="181"/>
      <c r="J7" s="1455"/>
      <c r="K7" s="1455"/>
      <c r="L7" s="181"/>
      <c r="M7" s="1455"/>
      <c r="N7" s="1456"/>
      <c r="O7" s="40"/>
      <c r="P7" s="1458" t="s">
        <v>30</v>
      </c>
      <c r="Q7" s="1455"/>
      <c r="R7" s="181"/>
      <c r="S7" s="1455"/>
      <c r="T7" s="1455"/>
      <c r="U7" s="181"/>
      <c r="V7" s="1455"/>
      <c r="W7" s="1455"/>
      <c r="X7" s="181"/>
      <c r="Y7" s="1455"/>
      <c r="Z7" s="1456"/>
      <c r="AA7" s="116"/>
      <c r="AB7" s="116"/>
      <c r="AC7" s="117"/>
      <c r="AD7" s="117"/>
      <c r="AE7" s="117"/>
      <c r="AF7" s="117"/>
      <c r="AG7" s="117"/>
      <c r="AH7" s="117"/>
      <c r="AI7" s="118"/>
    </row>
    <row r="8" spans="1:50" s="41" customFormat="1" ht="33.75" customHeight="1" x14ac:dyDescent="0.25">
      <c r="A8" s="39"/>
      <c r="B8" s="1453"/>
      <c r="C8" s="40"/>
      <c r="D8" s="1459"/>
      <c r="E8" s="1460"/>
      <c r="F8" s="40"/>
      <c r="G8" s="1458" t="s">
        <v>169</v>
      </c>
      <c r="H8" s="1456"/>
      <c r="I8" s="40"/>
      <c r="J8" s="1458" t="s">
        <v>175</v>
      </c>
      <c r="K8" s="1456"/>
      <c r="L8" s="40"/>
      <c r="M8" s="1458" t="s">
        <v>170</v>
      </c>
      <c r="N8" s="1456"/>
      <c r="O8" s="40"/>
      <c r="P8" s="1459"/>
      <c r="Q8" s="1461"/>
      <c r="R8" s="130"/>
      <c r="S8" s="1458" t="s">
        <v>176</v>
      </c>
      <c r="T8" s="1456"/>
      <c r="U8" s="40"/>
      <c r="V8" s="1458" t="s">
        <v>177</v>
      </c>
      <c r="W8" s="1456"/>
      <c r="X8" s="40"/>
      <c r="Y8" s="1458" t="s">
        <v>178</v>
      </c>
      <c r="Z8" s="1456"/>
      <c r="AA8" s="116"/>
      <c r="AB8" s="116"/>
      <c r="AC8" s="117"/>
      <c r="AD8" s="117"/>
      <c r="AE8" s="117"/>
      <c r="AF8" s="117"/>
      <c r="AG8" s="117"/>
      <c r="AH8" s="117"/>
      <c r="AI8" s="118"/>
    </row>
    <row r="9" spans="1:50" s="46" customFormat="1" ht="36.75" customHeight="1" x14ac:dyDescent="0.25">
      <c r="A9" s="42"/>
      <c r="B9" s="1454"/>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457" t="s">
        <v>217</v>
      </c>
      <c r="C33" s="1457"/>
      <c r="D33" s="1457"/>
      <c r="E33" s="1457"/>
      <c r="F33" s="1457"/>
      <c r="G33" s="1457"/>
      <c r="H33" s="1457"/>
      <c r="I33" s="1457"/>
      <c r="J33" s="1457"/>
      <c r="K33" s="1457"/>
      <c r="L33" s="1457"/>
      <c r="M33" s="1457"/>
      <c r="O33" s="86"/>
    </row>
    <row r="34" spans="2:19" ht="29.25" customHeight="1" x14ac:dyDescent="0.25">
      <c r="B34" s="1449"/>
      <c r="C34" s="1449"/>
      <c r="D34" s="1449"/>
      <c r="E34" s="1449"/>
      <c r="F34" s="1449"/>
      <c r="G34" s="1449"/>
      <c r="H34" s="1449"/>
      <c r="I34" s="1449"/>
      <c r="J34" s="1449"/>
      <c r="K34" s="1449"/>
      <c r="L34" s="1449"/>
      <c r="M34" s="1449"/>
      <c r="N34" s="1449"/>
      <c r="O34" s="1449"/>
      <c r="P34" s="1449"/>
      <c r="Q34" s="89"/>
      <c r="R34" s="89"/>
      <c r="S34" s="89"/>
    </row>
    <row r="35" spans="2:19" ht="4.5" customHeight="1" x14ac:dyDescent="0.25">
      <c r="B35" s="1448"/>
      <c r="C35" s="1448"/>
      <c r="D35" s="1448"/>
      <c r="E35" s="1448"/>
      <c r="F35" s="1448"/>
      <c r="G35" s="1448"/>
      <c r="H35" s="1448"/>
      <c r="I35" s="1448"/>
      <c r="J35" s="1448"/>
      <c r="K35" s="1448"/>
      <c r="L35" s="1448"/>
      <c r="M35" s="1448"/>
      <c r="N35" s="1448"/>
      <c r="O35" s="1448"/>
      <c r="P35" s="1448"/>
      <c r="Q35" s="89"/>
      <c r="R35" s="89"/>
      <c r="S35" s="89"/>
    </row>
    <row r="38" spans="2:19" x14ac:dyDescent="0.25">
      <c r="L38" s="90"/>
      <c r="M38" s="90"/>
      <c r="N38" s="90"/>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topLeftCell="A10" zoomScaleNormal="100" workbookViewId="0">
      <selection activeCell="AC34" sqref="AC34"/>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386"/>
      <c r="C2" s="1386"/>
      <c r="D2" s="1386"/>
      <c r="E2" s="1386"/>
      <c r="F2" s="1386"/>
      <c r="G2" s="1386"/>
      <c r="H2" s="1386"/>
      <c r="I2" s="1386"/>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387"/>
      <c r="C3" s="1387"/>
      <c r="D3" s="1387"/>
      <c r="E3" s="1387"/>
      <c r="F3" s="1387"/>
      <c r="G3" s="1387"/>
      <c r="H3" s="1387"/>
      <c r="I3" s="1387"/>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24" t="s">
        <v>409</v>
      </c>
      <c r="B4" s="1424"/>
      <c r="C4" s="1424"/>
      <c r="D4" s="1424"/>
      <c r="E4" s="1424"/>
      <c r="F4" s="1424"/>
      <c r="G4" s="1424"/>
      <c r="H4" s="1424"/>
      <c r="I4" s="1424"/>
      <c r="J4" s="1424"/>
      <c r="K4" s="1424"/>
      <c r="L4" s="1424"/>
      <c r="M4" s="1424"/>
      <c r="N4" s="1424"/>
      <c r="O4" s="1424"/>
      <c r="P4" s="1424"/>
      <c r="Q4" s="1424"/>
      <c r="R4" s="1424"/>
      <c r="S4" s="1424"/>
      <c r="T4" s="1424"/>
      <c r="U4" s="1424"/>
      <c r="V4" s="1424"/>
      <c r="W4" s="1424"/>
      <c r="X4" s="1424"/>
      <c r="Y4" s="1424"/>
      <c r="Z4" s="1424"/>
    </row>
    <row r="5" spans="1:50" s="492" customFormat="1" ht="17.2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1425"/>
      <c r="V5" s="1425"/>
      <c r="W5" s="1425"/>
      <c r="X5" s="1425"/>
      <c r="Y5" s="1425"/>
      <c r="Z5" s="1425"/>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463" t="s">
        <v>12</v>
      </c>
      <c r="D7" s="1463" t="s">
        <v>209</v>
      </c>
      <c r="E7" s="1463"/>
      <c r="G7" s="1463"/>
      <c r="H7" s="1463"/>
      <c r="J7" s="1463"/>
      <c r="K7" s="1463"/>
      <c r="M7" s="1463"/>
      <c r="N7" s="1463"/>
      <c r="P7" s="1463" t="s">
        <v>30</v>
      </c>
      <c r="Q7" s="1463"/>
      <c r="S7" s="1463"/>
      <c r="T7" s="1463"/>
      <c r="V7" s="1463"/>
      <c r="W7" s="1463"/>
      <c r="Y7" s="1463"/>
      <c r="Z7" s="1463"/>
      <c r="AA7" s="512"/>
      <c r="AB7" s="512"/>
      <c r="AI7" s="514"/>
    </row>
    <row r="8" spans="1:50" s="513" customFormat="1" ht="33.75" customHeight="1" x14ac:dyDescent="0.25">
      <c r="A8" s="512"/>
      <c r="B8" s="1463"/>
      <c r="D8" s="1463"/>
      <c r="E8" s="1463"/>
      <c r="G8" s="1463" t="s">
        <v>169</v>
      </c>
      <c r="H8" s="1463"/>
      <c r="J8" s="1463" t="s">
        <v>175</v>
      </c>
      <c r="K8" s="1463"/>
      <c r="M8" s="1463" t="s">
        <v>170</v>
      </c>
      <c r="N8" s="1463"/>
      <c r="P8" s="1463"/>
      <c r="Q8" s="1463"/>
      <c r="S8" s="1463" t="s">
        <v>176</v>
      </c>
      <c r="T8" s="1463"/>
      <c r="V8" s="1463" t="s">
        <v>177</v>
      </c>
      <c r="W8" s="1463"/>
      <c r="Y8" s="1463" t="s">
        <v>178</v>
      </c>
      <c r="Z8" s="1463"/>
      <c r="AA8" s="512"/>
      <c r="AB8" s="512"/>
      <c r="AI8" s="514"/>
    </row>
    <row r="9" spans="1:50" s="513" customFormat="1" ht="36.75" customHeight="1" x14ac:dyDescent="0.25">
      <c r="A9" s="512"/>
      <c r="B9" s="1463"/>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 t="shared" ref="P11:P28" si="2">S11+V11+Y11</f>
        <v>381205</v>
      </c>
      <c r="Q11" s="564">
        <f>P11*100/D11</f>
        <v>4.4408023301558091</v>
      </c>
      <c r="R11" s="558"/>
      <c r="S11" s="561">
        <f>'34adictcasaad'!G12</f>
        <v>112244</v>
      </c>
      <c r="T11" s="565">
        <f>S11*100/G11</f>
        <v>1.5998045639839871</v>
      </c>
      <c r="U11" s="558"/>
      <c r="V11" s="561">
        <f>'34adictcasaad'!J12</f>
        <v>88470</v>
      </c>
      <c r="W11" s="565">
        <f>V11*100/J11</f>
        <v>7.7202253848550244</v>
      </c>
      <c r="X11" s="558"/>
      <c r="Y11" s="561">
        <f>'34adictcasaad'!M12</f>
        <v>180491</v>
      </c>
      <c r="Z11" s="565">
        <f>Y11*100/M11</f>
        <v>42.761360755670012</v>
      </c>
      <c r="AA11" s="566"/>
      <c r="AB11" s="567">
        <f t="shared" ref="AB11:AB28" si="3">_xlfn.RANK.EQ(Q11,Q$11:Q$30,0)</f>
        <v>6</v>
      </c>
      <c r="AC11" s="567">
        <v>1</v>
      </c>
      <c r="AD11" s="567">
        <f>MATCH(AC11,AB$11:AB$30,0)</f>
        <v>7</v>
      </c>
      <c r="AE11" s="568" t="str">
        <f t="shared" ref="AE11:AE29" si="4">INDEX(B$11:B$30,AD11,1)</f>
        <v>Castilla y León</v>
      </c>
      <c r="AF11" s="569">
        <f t="shared" ref="AF11:AF29" si="5">INDEX(Q$11:Q$30,AD11,1)</f>
        <v>6.5056343009175217</v>
      </c>
      <c r="AH11" s="567">
        <f>_xlfn.RANK.EQ(T11,T$11:T$30,0)</f>
        <v>5</v>
      </c>
      <c r="AI11" s="567">
        <v>1</v>
      </c>
      <c r="AJ11" s="567">
        <f>MATCH(AI11,AH$11:AH$30,0)</f>
        <v>18</v>
      </c>
      <c r="AK11" s="568" t="str">
        <f>INDEX(B$11:B$30,AJ11,1)</f>
        <v>Ceuta y Melilla</v>
      </c>
      <c r="AL11" s="569">
        <f>INDEX(T$11:T$30,AJ11,1)</f>
        <v>1.9305254192606411</v>
      </c>
      <c r="AN11" s="567">
        <f>_xlfn.RANK.EQ(W11,W$11:W$30,0)</f>
        <v>2</v>
      </c>
      <c r="AO11" s="567">
        <v>1</v>
      </c>
      <c r="AP11" s="567">
        <f>MATCH(AO11,AN$11:AN$30,0)</f>
        <v>11</v>
      </c>
      <c r="AQ11" s="568" t="str">
        <f>INDEX(B$11:B$30,AP11,1)</f>
        <v>Extremadura</v>
      </c>
      <c r="AR11" s="569">
        <f>INDEX(W$11:W$30,AP11,1)</f>
        <v>7.7616915169711467</v>
      </c>
      <c r="AT11" s="567">
        <f>_xlfn.RANK.EQ(Z11,Z$11:Z$30,0)</f>
        <v>3</v>
      </c>
      <c r="AU11" s="567">
        <v>1</v>
      </c>
      <c r="AV11" s="567">
        <f>MATCH(AU11,AT$11:AT$30,0)</f>
        <v>7</v>
      </c>
      <c r="AW11" s="568" t="str">
        <f>INDEX(B$11:B$30,AV11,1)</f>
        <v>Castilla y León</v>
      </c>
      <c r="AX11" s="569">
        <f>INDEX(Z$11:Z$30,AV11,1)</f>
        <v>43.867614250557743</v>
      </c>
    </row>
    <row r="12" spans="1:50" s="396" customFormat="1" ht="18" customHeight="1" x14ac:dyDescent="0.35">
      <c r="A12" s="519"/>
      <c r="B12" s="557" t="s">
        <v>7</v>
      </c>
      <c r="C12" s="558"/>
      <c r="D12" s="559">
        <f t="shared" ref="D12:D28" si="6">G12+J12+M12</f>
        <v>1341289</v>
      </c>
      <c r="E12" s="560">
        <f t="shared" si="0"/>
        <v>2.7893915572350596</v>
      </c>
      <c r="F12" s="558"/>
      <c r="G12" s="561">
        <f>'20pobl'!J13</f>
        <v>1044239</v>
      </c>
      <c r="H12" s="562">
        <f t="shared" ref="H12:H28" si="7">G12*100/$G$30</f>
        <v>2.7195434296193368</v>
      </c>
      <c r="I12" s="558"/>
      <c r="J12" s="561">
        <f>'20pobl'!Q13</f>
        <v>200993</v>
      </c>
      <c r="K12" s="562">
        <f t="shared" ref="K12:K28" si="8">J12*100/$J$30</f>
        <v>2.9488747083666742</v>
      </c>
      <c r="L12" s="558"/>
      <c r="M12" s="561">
        <f>'20pobl'!X13</f>
        <v>96057</v>
      </c>
      <c r="N12" s="562">
        <f t="shared" si="1"/>
        <v>3.3447730977967542</v>
      </c>
      <c r="O12" s="558"/>
      <c r="P12" s="563">
        <f t="shared" si="2"/>
        <v>52268</v>
      </c>
      <c r="Q12" s="564">
        <f t="shared" ref="Q12:Q28" si="9">P12*100/D12</f>
        <v>3.8968484793359224</v>
      </c>
      <c r="R12" s="558"/>
      <c r="S12" s="561">
        <f>'34adictcasaad'!G13</f>
        <v>10310</v>
      </c>
      <c r="T12" s="565">
        <f t="shared" ref="T12:T28" si="10">S12*100/G12</f>
        <v>0.98732186788656617</v>
      </c>
      <c r="U12" s="558"/>
      <c r="V12" s="561">
        <f>'34adictcasaad'!J13</f>
        <v>10095</v>
      </c>
      <c r="W12" s="565">
        <f t="shared" ref="W12:W28" si="11">V12*100/J12</f>
        <v>5.0225629748299694</v>
      </c>
      <c r="X12" s="558"/>
      <c r="Y12" s="561">
        <f>'34adictcasaad'!M13</f>
        <v>31863</v>
      </c>
      <c r="Z12" s="565">
        <f t="shared" ref="Z12:Z28" si="12">Y12*100/M12</f>
        <v>33.170929760454733</v>
      </c>
      <c r="AA12" s="566"/>
      <c r="AB12" s="567">
        <f t="shared" si="3"/>
        <v>11</v>
      </c>
      <c r="AC12" s="567">
        <v>2</v>
      </c>
      <c r="AD12" s="567">
        <f t="shared" ref="AD12:AD28" si="13">MATCH(AC12,AB$11:AB$30,0)</f>
        <v>11</v>
      </c>
      <c r="AE12" s="568" t="str">
        <f t="shared" si="4"/>
        <v>Extremadura</v>
      </c>
      <c r="AF12" s="569">
        <f t="shared" si="5"/>
        <v>5.3970099762308097</v>
      </c>
      <c r="AH12" s="567">
        <f t="shared" ref="AH12:AH30" si="14">_xlfn.RANK.EQ(T12,T$11:T$30,0)</f>
        <v>18</v>
      </c>
      <c r="AI12" s="567">
        <v>2</v>
      </c>
      <c r="AJ12" s="567">
        <f t="shared" ref="AJ12:AJ28" si="15">MATCH(AI12,AH$11:AH$30,0)</f>
        <v>16</v>
      </c>
      <c r="AK12" s="568" t="str">
        <f t="shared" ref="AK12:AK29" si="16">INDEX(B$11:B$30,AJ12,1)</f>
        <v>País Vasco</v>
      </c>
      <c r="AL12" s="569">
        <f t="shared" ref="AL12:AL29" si="17">INDEX(T$11:T$30,AJ12,1)</f>
        <v>1.8134993025002684</v>
      </c>
      <c r="AN12" s="567">
        <f t="shared" ref="AN12:AN30" si="18">_xlfn.RANK.EQ(W12,W$11:W$30,0)</f>
        <v>15</v>
      </c>
      <c r="AO12" s="567">
        <v>2</v>
      </c>
      <c r="AP12" s="567">
        <f t="shared" ref="AP12:AP28" si="19">MATCH(AO12,AN$11:AN$30,0)</f>
        <v>1</v>
      </c>
      <c r="AQ12" s="568" t="str">
        <f t="shared" ref="AQ12:AQ29" si="20">INDEX(B$11:B$30,AP12,1)</f>
        <v>Andalucía</v>
      </c>
      <c r="AR12" s="569">
        <f t="shared" ref="AR12:AR28" si="21">INDEX(W$11:W$30,AP12,1)</f>
        <v>7.7202253848550244</v>
      </c>
      <c r="AT12" s="567">
        <f t="shared" ref="AT12:AT30" si="22">_xlfn.RANK.EQ(Z12,Z$11:Z$30,0)</f>
        <v>13</v>
      </c>
      <c r="AU12" s="567">
        <v>2</v>
      </c>
      <c r="AV12" s="567">
        <f t="shared" ref="AV12:AV28" si="23">MATCH(AU12,AT$11:AT$30,0)</f>
        <v>11</v>
      </c>
      <c r="AW12" s="568" t="str">
        <f t="shared" ref="AW12:AW29" si="24">INDEX(B$11:B$30,AV12,1)</f>
        <v>Extremadura</v>
      </c>
      <c r="AX12" s="569">
        <f t="shared" ref="AX12:AX29" si="25">INDEX(Z$11:Z$30,AV12,1)</f>
        <v>43.017287397856528</v>
      </c>
    </row>
    <row r="13" spans="1:50" s="396" customFormat="1" ht="18" customHeight="1" x14ac:dyDescent="0.35">
      <c r="A13" s="519"/>
      <c r="B13" s="557" t="s">
        <v>37</v>
      </c>
      <c r="C13" s="558"/>
      <c r="D13" s="559">
        <f t="shared" si="6"/>
        <v>1006060</v>
      </c>
      <c r="E13" s="560">
        <f t="shared" si="0"/>
        <v>2.0922375938905815</v>
      </c>
      <c r="F13" s="558"/>
      <c r="G13" s="561">
        <f>'20pobl'!J14</f>
        <v>728875</v>
      </c>
      <c r="H13" s="562">
        <f t="shared" si="7"/>
        <v>1.8982313601232994</v>
      </c>
      <c r="I13" s="558"/>
      <c r="J13" s="561">
        <f>'20pobl'!Q14</f>
        <v>193292</v>
      </c>
      <c r="K13" s="562">
        <f t="shared" si="8"/>
        <v>2.8358892604698234</v>
      </c>
      <c r="L13" s="558"/>
      <c r="M13" s="561">
        <f>'20pobl'!X14</f>
        <v>83893</v>
      </c>
      <c r="N13" s="562">
        <f t="shared" si="1"/>
        <v>2.9212139614339727</v>
      </c>
      <c r="O13" s="558"/>
      <c r="P13" s="563">
        <f t="shared" si="2"/>
        <v>41922</v>
      </c>
      <c r="Q13" s="564">
        <f t="shared" si="9"/>
        <v>4.1669482933423456</v>
      </c>
      <c r="R13" s="558"/>
      <c r="S13" s="561">
        <f>'34adictcasaad'!G14</f>
        <v>9686</v>
      </c>
      <c r="T13" s="565">
        <f t="shared" si="10"/>
        <v>1.3288972731949922</v>
      </c>
      <c r="U13" s="558"/>
      <c r="V13" s="561">
        <f>'34adictcasaad'!J14</f>
        <v>9150</v>
      </c>
      <c r="W13" s="565">
        <f t="shared" si="11"/>
        <v>4.7337706682118244</v>
      </c>
      <c r="X13" s="558"/>
      <c r="Y13" s="561">
        <f>'34adictcasaad'!M14</f>
        <v>23086</v>
      </c>
      <c r="Z13" s="565">
        <f t="shared" si="12"/>
        <v>27.518386516157488</v>
      </c>
      <c r="AA13" s="566"/>
      <c r="AB13" s="567">
        <f t="shared" si="3"/>
        <v>9</v>
      </c>
      <c r="AC13" s="567">
        <v>3</v>
      </c>
      <c r="AD13" s="567">
        <f t="shared" si="13"/>
        <v>16</v>
      </c>
      <c r="AE13" s="568" t="str">
        <f t="shared" si="4"/>
        <v>País Vasco</v>
      </c>
      <c r="AF13" s="570">
        <f t="shared" si="5"/>
        <v>5.2741007317594804</v>
      </c>
      <c r="AH13" s="567">
        <f t="shared" si="14"/>
        <v>12</v>
      </c>
      <c r="AI13" s="567">
        <v>3</v>
      </c>
      <c r="AJ13" s="567">
        <f t="shared" si="15"/>
        <v>7</v>
      </c>
      <c r="AK13" s="568" t="str">
        <f t="shared" si="16"/>
        <v>Castilla y León</v>
      </c>
      <c r="AL13" s="569">
        <f t="shared" si="17"/>
        <v>1.8086612380582312</v>
      </c>
      <c r="AN13" s="567">
        <f t="shared" si="18"/>
        <v>16</v>
      </c>
      <c r="AO13" s="567">
        <v>3</v>
      </c>
      <c r="AP13" s="567">
        <f t="shared" si="19"/>
        <v>9</v>
      </c>
      <c r="AQ13" s="568" t="str">
        <f t="shared" si="20"/>
        <v>Cataluña</v>
      </c>
      <c r="AR13" s="569">
        <f t="shared" si="21"/>
        <v>7.1992737260936384</v>
      </c>
      <c r="AT13" s="567">
        <f t="shared" si="22"/>
        <v>17</v>
      </c>
      <c r="AU13" s="567">
        <v>3</v>
      </c>
      <c r="AV13" s="567">
        <f t="shared" si="23"/>
        <v>1</v>
      </c>
      <c r="AW13" s="568" t="str">
        <f t="shared" si="24"/>
        <v>Andalucía</v>
      </c>
      <c r="AX13" s="569">
        <f t="shared" si="25"/>
        <v>42.761360755670012</v>
      </c>
    </row>
    <row r="14" spans="1:50" s="396" customFormat="1" ht="18" customHeight="1" x14ac:dyDescent="0.35">
      <c r="A14" s="519"/>
      <c r="B14" s="557" t="s">
        <v>38</v>
      </c>
      <c r="C14" s="558"/>
      <c r="D14" s="559">
        <f t="shared" si="6"/>
        <v>1209906</v>
      </c>
      <c r="E14" s="560">
        <f t="shared" si="0"/>
        <v>2.516162871273858</v>
      </c>
      <c r="F14" s="558"/>
      <c r="G14" s="561">
        <f>'20pobl'!J15</f>
        <v>1010320</v>
      </c>
      <c r="H14" s="562">
        <f t="shared" si="7"/>
        <v>2.6312071449285157</v>
      </c>
      <c r="I14" s="558"/>
      <c r="J14" s="561">
        <f>'20pobl'!Q15</f>
        <v>147036</v>
      </c>
      <c r="K14" s="562">
        <f t="shared" si="8"/>
        <v>2.1572429966187991</v>
      </c>
      <c r="L14" s="558"/>
      <c r="M14" s="561">
        <f>'20pobl'!X15</f>
        <v>52550</v>
      </c>
      <c r="N14" s="562">
        <f t="shared" si="1"/>
        <v>1.8298283965689064</v>
      </c>
      <c r="O14" s="558"/>
      <c r="P14" s="563">
        <f t="shared" si="2"/>
        <v>43774</v>
      </c>
      <c r="Q14" s="564">
        <f t="shared" si="9"/>
        <v>3.6179670156193953</v>
      </c>
      <c r="R14" s="558"/>
      <c r="S14" s="561">
        <f>'34adictcasaad'!G15</f>
        <v>12462</v>
      </c>
      <c r="T14" s="565">
        <f t="shared" si="10"/>
        <v>1.2334705835774804</v>
      </c>
      <c r="U14" s="558"/>
      <c r="V14" s="561">
        <f>'34adictcasaad'!J15</f>
        <v>10195</v>
      </c>
      <c r="W14" s="565">
        <f t="shared" si="11"/>
        <v>6.9336761065317338</v>
      </c>
      <c r="X14" s="558"/>
      <c r="Y14" s="561">
        <f>'34adictcasaad'!M15</f>
        <v>21117</v>
      </c>
      <c r="Z14" s="565">
        <f t="shared" si="12"/>
        <v>40.184586108468125</v>
      </c>
      <c r="AA14" s="566"/>
      <c r="AB14" s="567">
        <f t="shared" si="3"/>
        <v>15</v>
      </c>
      <c r="AC14" s="567">
        <v>4</v>
      </c>
      <c r="AD14" s="567">
        <f t="shared" si="13"/>
        <v>8</v>
      </c>
      <c r="AE14" s="568" t="str">
        <f t="shared" si="4"/>
        <v>Castilla - La Mancha</v>
      </c>
      <c r="AF14" s="569">
        <f t="shared" si="5"/>
        <v>4.634837525898643</v>
      </c>
      <c r="AH14" s="567">
        <f t="shared" si="14"/>
        <v>15</v>
      </c>
      <c r="AI14" s="567">
        <v>4</v>
      </c>
      <c r="AJ14" s="567">
        <f t="shared" si="15"/>
        <v>11</v>
      </c>
      <c r="AK14" s="568" t="str">
        <f t="shared" si="16"/>
        <v>Extremadura</v>
      </c>
      <c r="AL14" s="569">
        <f t="shared" si="17"/>
        <v>1.6104820281564343</v>
      </c>
      <c r="AN14" s="567">
        <f t="shared" si="18"/>
        <v>5</v>
      </c>
      <c r="AO14" s="567">
        <v>4</v>
      </c>
      <c r="AP14" s="567">
        <f t="shared" si="19"/>
        <v>14</v>
      </c>
      <c r="AQ14" s="568" t="str">
        <f t="shared" si="20"/>
        <v>Murcia, Región de</v>
      </c>
      <c r="AR14" s="569">
        <f t="shared" si="21"/>
        <v>7.1321238976878867</v>
      </c>
      <c r="AT14" s="567">
        <f t="shared" si="22"/>
        <v>5</v>
      </c>
      <c r="AU14" s="567">
        <v>4</v>
      </c>
      <c r="AV14" s="567">
        <f t="shared" si="23"/>
        <v>8</v>
      </c>
      <c r="AW14" s="568" t="str">
        <f t="shared" si="24"/>
        <v>Castilla - La Mancha</v>
      </c>
      <c r="AX14" s="569">
        <f t="shared" si="25"/>
        <v>42.1293681205441</v>
      </c>
    </row>
    <row r="15" spans="1:50" s="396" customFormat="1" ht="18" customHeight="1" x14ac:dyDescent="0.35">
      <c r="A15" s="519"/>
      <c r="B15" s="557" t="s">
        <v>6</v>
      </c>
      <c r="C15" s="558"/>
      <c r="D15" s="559">
        <f t="shared" si="6"/>
        <v>2213016</v>
      </c>
      <c r="E15" s="560">
        <f t="shared" si="0"/>
        <v>4.6022655418974603</v>
      </c>
      <c r="F15" s="558"/>
      <c r="G15" s="561">
        <f>'20pobl'!J16</f>
        <v>1826469</v>
      </c>
      <c r="H15" s="562">
        <f t="shared" si="7"/>
        <v>4.7567288411497755</v>
      </c>
      <c r="I15" s="558"/>
      <c r="J15" s="561">
        <f>'20pobl'!Q16</f>
        <v>288173</v>
      </c>
      <c r="K15" s="562">
        <f t="shared" si="8"/>
        <v>4.2279386413166113</v>
      </c>
      <c r="L15" s="558"/>
      <c r="M15" s="561">
        <f>'20pobl'!X16</f>
        <v>98374</v>
      </c>
      <c r="N15" s="562">
        <f t="shared" si="1"/>
        <v>3.4254526866616479</v>
      </c>
      <c r="O15" s="558"/>
      <c r="P15" s="563">
        <f t="shared" si="2"/>
        <v>57782</v>
      </c>
      <c r="Q15" s="564">
        <f t="shared" si="9"/>
        <v>2.6110068792995622</v>
      </c>
      <c r="R15" s="558"/>
      <c r="S15" s="561">
        <f>'34adictcasaad'!G16</f>
        <v>21536</v>
      </c>
      <c r="T15" s="565">
        <f t="shared" si="10"/>
        <v>1.1791056951965788</v>
      </c>
      <c r="U15" s="558"/>
      <c r="V15" s="561">
        <f>'34adictcasaad'!J16</f>
        <v>12464</v>
      </c>
      <c r="W15" s="565">
        <f t="shared" si="11"/>
        <v>4.3251796663809587</v>
      </c>
      <c r="X15" s="558"/>
      <c r="Y15" s="561">
        <f>'34adictcasaad'!M16</f>
        <v>23782</v>
      </c>
      <c r="Z15" s="565">
        <f t="shared" si="12"/>
        <v>24.175086913208776</v>
      </c>
      <c r="AA15" s="566"/>
      <c r="AB15" s="567">
        <f t="shared" si="3"/>
        <v>19</v>
      </c>
      <c r="AC15" s="567">
        <v>5</v>
      </c>
      <c r="AD15" s="567">
        <f t="shared" si="13"/>
        <v>17</v>
      </c>
      <c r="AE15" s="568" t="str">
        <f t="shared" si="4"/>
        <v>Rioja, La</v>
      </c>
      <c r="AF15" s="569">
        <f t="shared" si="5"/>
        <v>4.5882177720133299</v>
      </c>
      <c r="AH15" s="567">
        <f t="shared" si="14"/>
        <v>16</v>
      </c>
      <c r="AI15" s="567">
        <v>5</v>
      </c>
      <c r="AJ15" s="567">
        <f t="shared" si="15"/>
        <v>1</v>
      </c>
      <c r="AK15" s="568" t="str">
        <f t="shared" si="16"/>
        <v>Andalucía</v>
      </c>
      <c r="AL15" s="569">
        <f t="shared" si="17"/>
        <v>1.5998045639839871</v>
      </c>
      <c r="AN15" s="567">
        <f t="shared" si="18"/>
        <v>17</v>
      </c>
      <c r="AO15" s="567">
        <v>5</v>
      </c>
      <c r="AP15" s="567">
        <f t="shared" si="19"/>
        <v>4</v>
      </c>
      <c r="AQ15" s="568" t="str">
        <f t="shared" si="20"/>
        <v>Balears, Illes</v>
      </c>
      <c r="AR15" s="569">
        <f t="shared" si="21"/>
        <v>6.9336761065317338</v>
      </c>
      <c r="AT15" s="567">
        <f t="shared" si="22"/>
        <v>18</v>
      </c>
      <c r="AU15" s="567">
        <v>5</v>
      </c>
      <c r="AV15" s="567">
        <f t="shared" si="23"/>
        <v>4</v>
      </c>
      <c r="AW15" s="568" t="str">
        <f t="shared" si="24"/>
        <v>Balears, Illes</v>
      </c>
      <c r="AX15" s="569">
        <f t="shared" si="25"/>
        <v>40.184586108468125</v>
      </c>
    </row>
    <row r="16" spans="1:50" s="396" customFormat="1" ht="18" customHeight="1" x14ac:dyDescent="0.35">
      <c r="A16" s="519"/>
      <c r="B16" s="557" t="s">
        <v>5</v>
      </c>
      <c r="C16" s="558"/>
      <c r="D16" s="571">
        <f t="shared" si="6"/>
        <v>588387</v>
      </c>
      <c r="E16" s="560">
        <f t="shared" si="0"/>
        <v>1.2236302021315801</v>
      </c>
      <c r="F16" s="558"/>
      <c r="G16" s="572">
        <f>'20pobl'!J17</f>
        <v>450214</v>
      </c>
      <c r="H16" s="562">
        <f t="shared" si="7"/>
        <v>1.1725060313037916</v>
      </c>
      <c r="I16" s="558"/>
      <c r="J16" s="572">
        <f>'20pobl'!Q17</f>
        <v>97495</v>
      </c>
      <c r="K16" s="562">
        <f t="shared" si="8"/>
        <v>1.4304007586941283</v>
      </c>
      <c r="L16" s="558"/>
      <c r="M16" s="572">
        <f>'20pobl'!X17</f>
        <v>40678</v>
      </c>
      <c r="N16" s="562">
        <f t="shared" si="1"/>
        <v>1.4164369080043762</v>
      </c>
      <c r="O16" s="558"/>
      <c r="P16" s="572">
        <f t="shared" si="2"/>
        <v>23650</v>
      </c>
      <c r="Q16" s="564">
        <f t="shared" si="9"/>
        <v>4.0194633803941962</v>
      </c>
      <c r="R16" s="558"/>
      <c r="S16" s="572">
        <f>'34adictcasaad'!G17</f>
        <v>6504</v>
      </c>
      <c r="T16" s="565">
        <f t="shared" si="10"/>
        <v>1.4446463237482619</v>
      </c>
      <c r="U16" s="558"/>
      <c r="V16" s="572">
        <f>'34adictcasaad'!J17</f>
        <v>5044</v>
      </c>
      <c r="W16" s="565">
        <f t="shared" si="11"/>
        <v>5.1735986460844146</v>
      </c>
      <c r="X16" s="558"/>
      <c r="Y16" s="572">
        <f>'34adictcasaad'!M17</f>
        <v>12102</v>
      </c>
      <c r="Z16" s="565">
        <f t="shared" si="12"/>
        <v>29.750725207728994</v>
      </c>
      <c r="AA16" s="566"/>
      <c r="AB16" s="567">
        <f t="shared" si="3"/>
        <v>10</v>
      </c>
      <c r="AC16" s="567">
        <v>6</v>
      </c>
      <c r="AD16" s="567">
        <f t="shared" si="13"/>
        <v>1</v>
      </c>
      <c r="AE16" s="568" t="str">
        <f t="shared" si="4"/>
        <v>Andalucía</v>
      </c>
      <c r="AF16" s="569">
        <f t="shared" si="5"/>
        <v>4.4408023301558091</v>
      </c>
      <c r="AH16" s="567">
        <f t="shared" si="14"/>
        <v>7</v>
      </c>
      <c r="AI16" s="567">
        <v>6</v>
      </c>
      <c r="AJ16" s="567">
        <f t="shared" si="15"/>
        <v>14</v>
      </c>
      <c r="AK16" s="568" t="str">
        <f t="shared" si="16"/>
        <v>Murcia, Región de</v>
      </c>
      <c r="AL16" s="569">
        <f t="shared" si="17"/>
        <v>1.5893205057783317</v>
      </c>
      <c r="AN16" s="567">
        <f t="shared" si="18"/>
        <v>14</v>
      </c>
      <c r="AO16" s="567">
        <v>6</v>
      </c>
      <c r="AP16" s="567">
        <f t="shared" si="19"/>
        <v>8</v>
      </c>
      <c r="AQ16" s="568" t="str">
        <f t="shared" si="20"/>
        <v>Castilla - La Mancha</v>
      </c>
      <c r="AR16" s="569">
        <f t="shared" si="21"/>
        <v>6.9140182130709871</v>
      </c>
      <c r="AT16" s="567">
        <f t="shared" si="22"/>
        <v>15</v>
      </c>
      <c r="AU16" s="567">
        <v>6</v>
      </c>
      <c r="AV16" s="567">
        <f t="shared" si="23"/>
        <v>9</v>
      </c>
      <c r="AW16" s="568" t="str">
        <f t="shared" si="24"/>
        <v>Cataluña</v>
      </c>
      <c r="AX16" s="569">
        <f t="shared" si="25"/>
        <v>40.051348165285461</v>
      </c>
    </row>
    <row r="17" spans="1:50" s="396" customFormat="1" ht="18" customHeight="1" x14ac:dyDescent="0.35">
      <c r="A17" s="519"/>
      <c r="B17" s="557" t="s">
        <v>4</v>
      </c>
      <c r="C17" s="558"/>
      <c r="D17" s="559">
        <f t="shared" si="6"/>
        <v>2383703</v>
      </c>
      <c r="E17" s="560">
        <f t="shared" si="0"/>
        <v>4.9572322021248834</v>
      </c>
      <c r="F17" s="558"/>
      <c r="G17" s="561">
        <f>'20pobl'!J18</f>
        <v>1752567</v>
      </c>
      <c r="H17" s="562">
        <f t="shared" si="7"/>
        <v>4.5642636118912163</v>
      </c>
      <c r="I17" s="558"/>
      <c r="J17" s="561">
        <f>'20pobl'!Q18</f>
        <v>413741</v>
      </c>
      <c r="K17" s="562">
        <f t="shared" si="8"/>
        <v>6.0702132448111934</v>
      </c>
      <c r="L17" s="558"/>
      <c r="M17" s="561">
        <f>'20pobl'!X18</f>
        <v>217395</v>
      </c>
      <c r="N17" s="562">
        <f t="shared" si="1"/>
        <v>7.5698486065099413</v>
      </c>
      <c r="O17" s="558"/>
      <c r="P17" s="563">
        <f t="shared" si="2"/>
        <v>155075</v>
      </c>
      <c r="Q17" s="564">
        <f>P17*100/D17</f>
        <v>6.5056343009175217</v>
      </c>
      <c r="R17" s="558"/>
      <c r="S17" s="561">
        <f>'34adictcasaad'!G18</f>
        <v>31698</v>
      </c>
      <c r="T17" s="565">
        <f>S17*100/G17</f>
        <v>1.8086612380582312</v>
      </c>
      <c r="U17" s="558"/>
      <c r="V17" s="561">
        <f>'34adictcasaad'!J18</f>
        <v>28011</v>
      </c>
      <c r="W17" s="565">
        <f>V17*100/J17</f>
        <v>6.770177478180794</v>
      </c>
      <c r="X17" s="558"/>
      <c r="Y17" s="561">
        <f>'34adictcasaad'!M18</f>
        <v>95366</v>
      </c>
      <c r="Z17" s="565">
        <f>Y17*100/M17</f>
        <v>43.867614250557743</v>
      </c>
      <c r="AA17" s="566"/>
      <c r="AB17" s="567">
        <f t="shared" si="3"/>
        <v>1</v>
      </c>
      <c r="AC17" s="567">
        <v>7</v>
      </c>
      <c r="AD17" s="567">
        <f t="shared" si="13"/>
        <v>9</v>
      </c>
      <c r="AE17" s="568" t="str">
        <f t="shared" si="4"/>
        <v>Cataluña</v>
      </c>
      <c r="AF17" s="569">
        <f t="shared" si="5"/>
        <v>4.3822528655221493</v>
      </c>
      <c r="AH17" s="567">
        <f t="shared" si="14"/>
        <v>3</v>
      </c>
      <c r="AI17" s="567">
        <v>7</v>
      </c>
      <c r="AJ17" s="567">
        <f t="shared" si="15"/>
        <v>6</v>
      </c>
      <c r="AK17" s="568" t="str">
        <f t="shared" si="16"/>
        <v>Cantabria</v>
      </c>
      <c r="AL17" s="569">
        <f t="shared" si="17"/>
        <v>1.4446463237482619</v>
      </c>
      <c r="AN17" s="567">
        <f t="shared" si="18"/>
        <v>7</v>
      </c>
      <c r="AO17" s="567">
        <v>7</v>
      </c>
      <c r="AP17" s="567">
        <f t="shared" si="19"/>
        <v>7</v>
      </c>
      <c r="AQ17" s="568" t="str">
        <f t="shared" si="20"/>
        <v>Castilla y León</v>
      </c>
      <c r="AR17" s="569">
        <f t="shared" si="21"/>
        <v>6.770177478180794</v>
      </c>
      <c r="AT17" s="567">
        <f t="shared" si="22"/>
        <v>1</v>
      </c>
      <c r="AU17" s="567">
        <v>7</v>
      </c>
      <c r="AV17" s="567">
        <f t="shared" si="23"/>
        <v>16</v>
      </c>
      <c r="AW17" s="568" t="str">
        <f t="shared" si="24"/>
        <v>País Vasco</v>
      </c>
      <c r="AX17" s="569">
        <f t="shared" si="25"/>
        <v>39.38701802073895</v>
      </c>
    </row>
    <row r="18" spans="1:50" s="396" customFormat="1" ht="18" customHeight="1" x14ac:dyDescent="0.35">
      <c r="A18" s="519"/>
      <c r="B18" s="557" t="s">
        <v>40</v>
      </c>
      <c r="C18" s="558"/>
      <c r="D18" s="559">
        <f t="shared" si="6"/>
        <v>2084086</v>
      </c>
      <c r="E18" s="560">
        <f t="shared" si="0"/>
        <v>4.3341382006053779</v>
      </c>
      <c r="F18" s="558"/>
      <c r="G18" s="561">
        <f>'20pobl'!J19</f>
        <v>1679650</v>
      </c>
      <c r="H18" s="562">
        <f t="shared" si="7"/>
        <v>4.3743636481304753</v>
      </c>
      <c r="I18" s="558"/>
      <c r="J18" s="561">
        <f>'20pobl'!Q19</f>
        <v>273430</v>
      </c>
      <c r="K18" s="562">
        <f t="shared" si="8"/>
        <v>4.0116362833964354</v>
      </c>
      <c r="L18" s="558"/>
      <c r="M18" s="561">
        <f>'20pobl'!X19</f>
        <v>131006</v>
      </c>
      <c r="N18" s="562">
        <f t="shared" si="1"/>
        <v>4.5617221488278998</v>
      </c>
      <c r="O18" s="558"/>
      <c r="P18" s="563">
        <f t="shared" si="2"/>
        <v>96594</v>
      </c>
      <c r="Q18" s="564">
        <f t="shared" si="9"/>
        <v>4.634837525898643</v>
      </c>
      <c r="R18" s="558"/>
      <c r="S18" s="561">
        <f>'34adictcasaad'!G19</f>
        <v>22497</v>
      </c>
      <c r="T18" s="565">
        <f t="shared" si="10"/>
        <v>1.3393861816449855</v>
      </c>
      <c r="U18" s="558"/>
      <c r="V18" s="561">
        <f>'34adictcasaad'!J19</f>
        <v>18905</v>
      </c>
      <c r="W18" s="565">
        <f t="shared" si="11"/>
        <v>6.9140182130709871</v>
      </c>
      <c r="X18" s="558"/>
      <c r="Y18" s="561">
        <f>'34adictcasaad'!M19</f>
        <v>55192</v>
      </c>
      <c r="Z18" s="565">
        <f t="shared" si="12"/>
        <v>42.1293681205441</v>
      </c>
      <c r="AA18" s="566"/>
      <c r="AB18" s="567">
        <f t="shared" si="3"/>
        <v>4</v>
      </c>
      <c r="AC18" s="567">
        <v>8</v>
      </c>
      <c r="AD18" s="567">
        <f t="shared" si="13"/>
        <v>20</v>
      </c>
      <c r="AE18" s="568" t="str">
        <f t="shared" si="4"/>
        <v>TOTAL</v>
      </c>
      <c r="AF18" s="569">
        <f t="shared" si="5"/>
        <v>4.1832357253177319</v>
      </c>
      <c r="AH18" s="567">
        <f t="shared" si="14"/>
        <v>11</v>
      </c>
      <c r="AI18" s="567">
        <v>8</v>
      </c>
      <c r="AJ18" s="567">
        <f t="shared" si="15"/>
        <v>20</v>
      </c>
      <c r="AK18" s="568" t="str">
        <f t="shared" si="16"/>
        <v>TOTAL</v>
      </c>
      <c r="AL18" s="569">
        <f t="shared" si="17"/>
        <v>1.377016288915045</v>
      </c>
      <c r="AN18" s="567">
        <f t="shared" si="18"/>
        <v>6</v>
      </c>
      <c r="AO18" s="567">
        <v>8</v>
      </c>
      <c r="AP18" s="567">
        <f t="shared" si="19"/>
        <v>16</v>
      </c>
      <c r="AQ18" s="568" t="str">
        <f t="shared" si="20"/>
        <v>País Vasco</v>
      </c>
      <c r="AR18" s="569">
        <f t="shared" si="21"/>
        <v>6.5136888485425501</v>
      </c>
      <c r="AT18" s="567">
        <f t="shared" si="22"/>
        <v>4</v>
      </c>
      <c r="AU18" s="567">
        <v>8</v>
      </c>
      <c r="AV18" s="567">
        <f t="shared" si="23"/>
        <v>13</v>
      </c>
      <c r="AW18" s="568" t="str">
        <f t="shared" si="24"/>
        <v>Madrid, Comunidad de</v>
      </c>
      <c r="AX18" s="569">
        <f t="shared" si="25"/>
        <v>38.908523797864525</v>
      </c>
    </row>
    <row r="19" spans="1:50" s="396" customFormat="1" ht="18" customHeight="1" x14ac:dyDescent="0.35">
      <c r="A19" s="519"/>
      <c r="B19" s="557" t="s">
        <v>41</v>
      </c>
      <c r="C19" s="558"/>
      <c r="D19" s="559">
        <f t="shared" si="6"/>
        <v>7901963</v>
      </c>
      <c r="E19" s="560">
        <f t="shared" si="0"/>
        <v>16.433198868986342</v>
      </c>
      <c r="F19" s="558"/>
      <c r="G19" s="561">
        <f>'20pobl'!J20</f>
        <v>6372799</v>
      </c>
      <c r="H19" s="562">
        <f t="shared" si="7"/>
        <v>16.596874516978087</v>
      </c>
      <c r="I19" s="558"/>
      <c r="J19" s="561">
        <f>'20pobl'!Q20</f>
        <v>1076178</v>
      </c>
      <c r="K19" s="562">
        <f t="shared" si="8"/>
        <v>15.789177164879527</v>
      </c>
      <c r="L19" s="558"/>
      <c r="M19" s="561">
        <f>'20pobl'!X20</f>
        <v>452986</v>
      </c>
      <c r="N19" s="562">
        <f t="shared" si="1"/>
        <v>15.773294881982162</v>
      </c>
      <c r="O19" s="558"/>
      <c r="P19" s="563">
        <f t="shared" si="2"/>
        <v>346284</v>
      </c>
      <c r="Q19" s="564">
        <f t="shared" si="9"/>
        <v>4.3822528655221493</v>
      </c>
      <c r="R19" s="558"/>
      <c r="S19" s="561">
        <f>'34adictcasaad'!G20</f>
        <v>87380</v>
      </c>
      <c r="T19" s="565">
        <f t="shared" si="10"/>
        <v>1.3711400594934815</v>
      </c>
      <c r="U19" s="558"/>
      <c r="V19" s="561">
        <f>'34adictcasaad'!J20</f>
        <v>77477</v>
      </c>
      <c r="W19" s="565">
        <f t="shared" si="11"/>
        <v>7.1992737260936384</v>
      </c>
      <c r="X19" s="558"/>
      <c r="Y19" s="561">
        <f>'34adictcasaad'!M20</f>
        <v>181427</v>
      </c>
      <c r="Z19" s="565">
        <f t="shared" si="12"/>
        <v>40.051348165285461</v>
      </c>
      <c r="AA19" s="566"/>
      <c r="AB19" s="567">
        <f t="shared" si="3"/>
        <v>7</v>
      </c>
      <c r="AC19" s="567">
        <v>9</v>
      </c>
      <c r="AD19" s="567">
        <f t="shared" si="13"/>
        <v>3</v>
      </c>
      <c r="AE19" s="568" t="str">
        <f t="shared" si="4"/>
        <v>Asturias, Principado de</v>
      </c>
      <c r="AF19" s="569">
        <f t="shared" si="5"/>
        <v>4.1669482933423456</v>
      </c>
      <c r="AH19" s="567">
        <f t="shared" si="14"/>
        <v>9</v>
      </c>
      <c r="AI19" s="567">
        <v>9</v>
      </c>
      <c r="AJ19" s="567">
        <f t="shared" si="15"/>
        <v>9</v>
      </c>
      <c r="AK19" s="568" t="str">
        <f t="shared" si="16"/>
        <v>Cataluña</v>
      </c>
      <c r="AL19" s="569">
        <f t="shared" si="17"/>
        <v>1.3711400594934815</v>
      </c>
      <c r="AN19" s="567">
        <f t="shared" si="18"/>
        <v>3</v>
      </c>
      <c r="AO19" s="567">
        <v>9</v>
      </c>
      <c r="AP19" s="567">
        <f t="shared" si="19"/>
        <v>20</v>
      </c>
      <c r="AQ19" s="568" t="str">
        <f t="shared" si="20"/>
        <v>TOTAL</v>
      </c>
      <c r="AR19" s="569">
        <f t="shared" si="21"/>
        <v>6.2156814587960367</v>
      </c>
      <c r="AT19" s="567">
        <f t="shared" si="22"/>
        <v>6</v>
      </c>
      <c r="AU19" s="567">
        <v>9</v>
      </c>
      <c r="AV19" s="567">
        <f t="shared" si="23"/>
        <v>17</v>
      </c>
      <c r="AW19" s="568" t="str">
        <f t="shared" si="24"/>
        <v>Rioja, La</v>
      </c>
      <c r="AX19" s="569">
        <f t="shared" si="25"/>
        <v>38.817934782608695</v>
      </c>
    </row>
    <row r="20" spans="1:50" s="396" customFormat="1" ht="18" customHeight="1" x14ac:dyDescent="0.35">
      <c r="A20" s="519"/>
      <c r="B20" s="557" t="s">
        <v>3</v>
      </c>
      <c r="C20" s="558"/>
      <c r="D20" s="559">
        <f t="shared" si="6"/>
        <v>5216195</v>
      </c>
      <c r="E20" s="560">
        <f t="shared" si="0"/>
        <v>10.847781718847862</v>
      </c>
      <c r="F20" s="558"/>
      <c r="G20" s="561">
        <f>'20pobl'!J21</f>
        <v>4168661</v>
      </c>
      <c r="H20" s="562">
        <f t="shared" si="7"/>
        <v>10.856570797356136</v>
      </c>
      <c r="I20" s="558"/>
      <c r="J20" s="561">
        <f>'20pobl'!Q21</f>
        <v>755276</v>
      </c>
      <c r="K20" s="562">
        <f t="shared" si="8"/>
        <v>11.08105403788365</v>
      </c>
      <c r="L20" s="558"/>
      <c r="M20" s="561">
        <f>'20pobl'!X21</f>
        <v>292258</v>
      </c>
      <c r="N20" s="562">
        <f t="shared" si="1"/>
        <v>10.176631541854148</v>
      </c>
      <c r="O20" s="558"/>
      <c r="P20" s="563">
        <f t="shared" si="2"/>
        <v>198444</v>
      </c>
      <c r="Q20" s="564">
        <f t="shared" si="9"/>
        <v>3.8043823131612218</v>
      </c>
      <c r="R20" s="558"/>
      <c r="S20" s="561">
        <f>'34adictcasaad'!G21</f>
        <v>53305</v>
      </c>
      <c r="T20" s="565">
        <f t="shared" si="10"/>
        <v>1.2787079592223978</v>
      </c>
      <c r="U20" s="558"/>
      <c r="V20" s="561">
        <f>'34adictcasaad'!J21</f>
        <v>42646</v>
      </c>
      <c r="W20" s="565">
        <f t="shared" si="11"/>
        <v>5.6464127021115456</v>
      </c>
      <c r="X20" s="558"/>
      <c r="Y20" s="561">
        <f>'34adictcasaad'!M21</f>
        <v>102493</v>
      </c>
      <c r="Z20" s="565">
        <f t="shared" si="12"/>
        <v>35.069356527451774</v>
      </c>
      <c r="AA20" s="566"/>
      <c r="AB20" s="567">
        <f t="shared" si="3"/>
        <v>12</v>
      </c>
      <c r="AC20" s="567">
        <v>10</v>
      </c>
      <c r="AD20" s="567">
        <f t="shared" si="13"/>
        <v>6</v>
      </c>
      <c r="AE20" s="568" t="str">
        <f t="shared" si="4"/>
        <v>Cantabria</v>
      </c>
      <c r="AF20" s="570">
        <f t="shared" si="5"/>
        <v>4.0194633803941962</v>
      </c>
      <c r="AH20" s="567">
        <f t="shared" si="14"/>
        <v>13</v>
      </c>
      <c r="AI20" s="567">
        <v>10</v>
      </c>
      <c r="AJ20" s="567">
        <f t="shared" si="15"/>
        <v>17</v>
      </c>
      <c r="AK20" s="568" t="str">
        <f t="shared" si="16"/>
        <v>Rioja, La</v>
      </c>
      <c r="AL20" s="569">
        <f t="shared" si="17"/>
        <v>1.3609624713904347</v>
      </c>
      <c r="AN20" s="567">
        <f t="shared" si="18"/>
        <v>12</v>
      </c>
      <c r="AO20" s="567">
        <v>10</v>
      </c>
      <c r="AP20" s="567">
        <f t="shared" si="19"/>
        <v>18</v>
      </c>
      <c r="AQ20" s="568" t="str">
        <f t="shared" si="20"/>
        <v>Ceuta y Melilla</v>
      </c>
      <c r="AR20" s="569">
        <f t="shared" si="21"/>
        <v>6.1297084418471703</v>
      </c>
      <c r="AT20" s="567">
        <f t="shared" si="22"/>
        <v>11</v>
      </c>
      <c r="AU20" s="567">
        <v>10</v>
      </c>
      <c r="AV20" s="567">
        <f t="shared" si="23"/>
        <v>20</v>
      </c>
      <c r="AW20" s="568" t="str">
        <f t="shared" si="24"/>
        <v>TOTAL</v>
      </c>
      <c r="AX20" s="569">
        <f t="shared" si="25"/>
        <v>36.879555854858914</v>
      </c>
    </row>
    <row r="21" spans="1:50" s="329" customFormat="1" ht="18" customHeight="1" x14ac:dyDescent="0.35">
      <c r="A21" s="348"/>
      <c r="B21" s="548" t="s">
        <v>2</v>
      </c>
      <c r="C21" s="573"/>
      <c r="D21" s="574">
        <f t="shared" si="6"/>
        <v>1054306</v>
      </c>
      <c r="E21" s="575">
        <f t="shared" si="0"/>
        <v>2.1925716643782711</v>
      </c>
      <c r="F21" s="573"/>
      <c r="G21" s="576">
        <f>'20pobl'!J22</f>
        <v>824039</v>
      </c>
      <c r="H21" s="577">
        <f t="shared" si="7"/>
        <v>2.1460698635083428</v>
      </c>
      <c r="I21" s="573"/>
      <c r="J21" s="576">
        <f>'20pobl'!Q22</f>
        <v>157208</v>
      </c>
      <c r="K21" s="577">
        <f t="shared" si="8"/>
        <v>2.3064817936590236</v>
      </c>
      <c r="L21" s="573"/>
      <c r="M21" s="576">
        <f>'20pobl'!X22</f>
        <v>73059</v>
      </c>
      <c r="N21" s="577">
        <f t="shared" si="1"/>
        <v>2.5439663715495286</v>
      </c>
      <c r="O21" s="573"/>
      <c r="P21" s="578">
        <f t="shared" si="2"/>
        <v>56901</v>
      </c>
      <c r="Q21" s="579">
        <f t="shared" si="9"/>
        <v>5.3970099762308097</v>
      </c>
      <c r="R21" s="573"/>
      <c r="S21" s="576">
        <f>'34adictcasaad'!G22</f>
        <v>13271</v>
      </c>
      <c r="T21" s="580">
        <f t="shared" si="10"/>
        <v>1.6104820281564343</v>
      </c>
      <c r="U21" s="573"/>
      <c r="V21" s="576">
        <f>'34adictcasaad'!J22</f>
        <v>12202</v>
      </c>
      <c r="W21" s="580">
        <f t="shared" si="11"/>
        <v>7.7616915169711467</v>
      </c>
      <c r="X21" s="573"/>
      <c r="Y21" s="576">
        <f>'34adictcasaad'!M22</f>
        <v>31428</v>
      </c>
      <c r="Z21" s="565">
        <f t="shared" si="12"/>
        <v>43.017287397856528</v>
      </c>
      <c r="AA21" s="566"/>
      <c r="AB21" s="567">
        <f t="shared" si="3"/>
        <v>2</v>
      </c>
      <c r="AC21" s="567">
        <v>11</v>
      </c>
      <c r="AD21" s="567">
        <f t="shared" si="13"/>
        <v>2</v>
      </c>
      <c r="AE21" s="568" t="str">
        <f t="shared" si="4"/>
        <v>Aragón</v>
      </c>
      <c r="AF21" s="569">
        <f t="shared" si="5"/>
        <v>3.8968484793359224</v>
      </c>
      <c r="AG21" s="396"/>
      <c r="AH21" s="567">
        <f t="shared" si="14"/>
        <v>4</v>
      </c>
      <c r="AI21" s="567">
        <v>11</v>
      </c>
      <c r="AJ21" s="567">
        <f t="shared" si="15"/>
        <v>8</v>
      </c>
      <c r="AK21" s="568" t="str">
        <f t="shared" si="16"/>
        <v>Castilla - La Mancha</v>
      </c>
      <c r="AL21" s="569">
        <f t="shared" si="17"/>
        <v>1.3393861816449855</v>
      </c>
      <c r="AM21" s="396"/>
      <c r="AN21" s="567">
        <f t="shared" si="18"/>
        <v>1</v>
      </c>
      <c r="AO21" s="567">
        <v>11</v>
      </c>
      <c r="AP21" s="567">
        <f t="shared" si="19"/>
        <v>17</v>
      </c>
      <c r="AQ21" s="568" t="str">
        <f t="shared" si="20"/>
        <v>Rioja, La</v>
      </c>
      <c r="AR21" s="569">
        <f t="shared" si="21"/>
        <v>5.7899004178707303</v>
      </c>
      <c r="AS21" s="396"/>
      <c r="AT21" s="567">
        <f t="shared" si="22"/>
        <v>2</v>
      </c>
      <c r="AU21" s="567">
        <v>11</v>
      </c>
      <c r="AV21" s="567">
        <f t="shared" si="23"/>
        <v>10</v>
      </c>
      <c r="AW21" s="568" t="str">
        <f t="shared" si="24"/>
        <v>Comunitat Valenciana</v>
      </c>
      <c r="AX21" s="569">
        <f t="shared" si="25"/>
        <v>35.069356527451774</v>
      </c>
    </row>
    <row r="22" spans="1:50" s="329" customFormat="1" ht="18" customHeight="1" x14ac:dyDescent="0.35">
      <c r="A22" s="348"/>
      <c r="B22" s="548" t="s">
        <v>35</v>
      </c>
      <c r="C22" s="573"/>
      <c r="D22" s="574">
        <f t="shared" si="6"/>
        <v>2699424</v>
      </c>
      <c r="E22" s="575">
        <f t="shared" si="0"/>
        <v>5.6138166457770797</v>
      </c>
      <c r="F22" s="573"/>
      <c r="G22" s="576">
        <f>'20pobl'!J23</f>
        <v>1989422</v>
      </c>
      <c r="H22" s="577">
        <f t="shared" si="7"/>
        <v>5.181112301724184</v>
      </c>
      <c r="I22" s="573"/>
      <c r="J22" s="576">
        <f>'20pobl'!Q23</f>
        <v>473156</v>
      </c>
      <c r="K22" s="577">
        <f t="shared" si="8"/>
        <v>6.9419221640153745</v>
      </c>
      <c r="L22" s="573"/>
      <c r="M22" s="576">
        <f>'20pobl'!X23</f>
        <v>236846</v>
      </c>
      <c r="N22" s="577">
        <f t="shared" si="1"/>
        <v>8.2471462685777208</v>
      </c>
      <c r="O22" s="573"/>
      <c r="P22" s="578">
        <f t="shared" si="2"/>
        <v>84833</v>
      </c>
      <c r="Q22" s="579">
        <f t="shared" si="9"/>
        <v>3.1426333914197992</v>
      </c>
      <c r="R22" s="573"/>
      <c r="S22" s="576">
        <f>'34adictcasaad'!G23</f>
        <v>24921</v>
      </c>
      <c r="T22" s="580">
        <f t="shared" si="10"/>
        <v>1.2526754001916134</v>
      </c>
      <c r="U22" s="573"/>
      <c r="V22" s="576">
        <f>'34adictcasaad'!J23</f>
        <v>14952</v>
      </c>
      <c r="W22" s="580">
        <f t="shared" si="11"/>
        <v>3.1600571481710049</v>
      </c>
      <c r="X22" s="573"/>
      <c r="Y22" s="576">
        <f>'34adictcasaad'!M23</f>
        <v>44960</v>
      </c>
      <c r="Z22" s="565">
        <f t="shared" si="12"/>
        <v>18.982798949528384</v>
      </c>
      <c r="AA22" s="566"/>
      <c r="AB22" s="567">
        <f t="shared" si="3"/>
        <v>18</v>
      </c>
      <c r="AC22" s="567">
        <v>12</v>
      </c>
      <c r="AD22" s="567">
        <f t="shared" si="13"/>
        <v>10</v>
      </c>
      <c r="AE22" s="568" t="str">
        <f t="shared" si="4"/>
        <v>Comunitat Valenciana</v>
      </c>
      <c r="AF22" s="569">
        <f t="shared" si="5"/>
        <v>3.8043823131612218</v>
      </c>
      <c r="AG22" s="396"/>
      <c r="AH22" s="567">
        <f t="shared" si="14"/>
        <v>14</v>
      </c>
      <c r="AI22" s="567">
        <v>12</v>
      </c>
      <c r="AJ22" s="567">
        <f t="shared" si="15"/>
        <v>3</v>
      </c>
      <c r="AK22" s="568" t="str">
        <f t="shared" si="16"/>
        <v>Asturias, Principado de</v>
      </c>
      <c r="AL22" s="569">
        <f t="shared" si="17"/>
        <v>1.3288972731949922</v>
      </c>
      <c r="AM22" s="396"/>
      <c r="AN22" s="567">
        <f t="shared" si="18"/>
        <v>19</v>
      </c>
      <c r="AO22" s="567">
        <v>12</v>
      </c>
      <c r="AP22" s="567">
        <f t="shared" si="19"/>
        <v>10</v>
      </c>
      <c r="AQ22" s="568" t="str">
        <f t="shared" si="20"/>
        <v>Comunitat Valenciana</v>
      </c>
      <c r="AR22" s="569">
        <f t="shared" si="21"/>
        <v>5.6464127021115456</v>
      </c>
      <c r="AS22" s="396"/>
      <c r="AT22" s="567">
        <f t="shared" si="22"/>
        <v>19</v>
      </c>
      <c r="AU22" s="567">
        <v>12</v>
      </c>
      <c r="AV22" s="567">
        <f t="shared" si="23"/>
        <v>14</v>
      </c>
      <c r="AW22" s="568" t="str">
        <f t="shared" si="24"/>
        <v>Murcia, Región de</v>
      </c>
      <c r="AX22" s="569">
        <f t="shared" si="25"/>
        <v>34.654812155548385</v>
      </c>
    </row>
    <row r="23" spans="1:50" s="329" customFormat="1" ht="18" customHeight="1" x14ac:dyDescent="0.35">
      <c r="A23" s="348"/>
      <c r="B23" s="548" t="s">
        <v>42</v>
      </c>
      <c r="C23" s="573"/>
      <c r="D23" s="574">
        <f t="shared" si="6"/>
        <v>6871903</v>
      </c>
      <c r="E23" s="575">
        <f t="shared" si="0"/>
        <v>14.291050034957625</v>
      </c>
      <c r="F23" s="573"/>
      <c r="G23" s="576">
        <f>'20pobl'!J24</f>
        <v>5605365</v>
      </c>
      <c r="H23" s="577">
        <f t="shared" si="7"/>
        <v>14.598222778854451</v>
      </c>
      <c r="I23" s="573"/>
      <c r="J23" s="576">
        <f>'20pobl'!Q24</f>
        <v>890790</v>
      </c>
      <c r="K23" s="577">
        <f t="shared" si="8"/>
        <v>13.069251672774424</v>
      </c>
      <c r="L23" s="573"/>
      <c r="M23" s="576">
        <f>'20pobl'!X24</f>
        <v>375748</v>
      </c>
      <c r="N23" s="577">
        <f t="shared" si="1"/>
        <v>13.083812756498068</v>
      </c>
      <c r="O23" s="573"/>
      <c r="P23" s="578">
        <f t="shared" si="2"/>
        <v>256185</v>
      </c>
      <c r="Q23" s="579">
        <f t="shared" si="9"/>
        <v>3.7280066380448038</v>
      </c>
      <c r="R23" s="573"/>
      <c r="S23" s="576">
        <f>'34adictcasaad'!G24</f>
        <v>60125</v>
      </c>
      <c r="T23" s="580">
        <f t="shared" si="10"/>
        <v>1.0726330934738415</v>
      </c>
      <c r="U23" s="573"/>
      <c r="V23" s="576">
        <f>'34adictcasaad'!J24</f>
        <v>49862</v>
      </c>
      <c r="W23" s="580">
        <f t="shared" si="11"/>
        <v>5.5975033397321479</v>
      </c>
      <c r="X23" s="573"/>
      <c r="Y23" s="576">
        <f>'34adictcasaad'!M24</f>
        <v>146198</v>
      </c>
      <c r="Z23" s="565">
        <f t="shared" si="12"/>
        <v>38.908523797864525</v>
      </c>
      <c r="AA23" s="566"/>
      <c r="AB23" s="567">
        <f t="shared" si="3"/>
        <v>14</v>
      </c>
      <c r="AC23" s="567">
        <v>13</v>
      </c>
      <c r="AD23" s="567">
        <f t="shared" si="13"/>
        <v>14</v>
      </c>
      <c r="AE23" s="568" t="str">
        <f t="shared" si="4"/>
        <v>Murcia, Región de</v>
      </c>
      <c r="AF23" s="569">
        <f t="shared" si="5"/>
        <v>3.7602178782902791</v>
      </c>
      <c r="AG23" s="396"/>
      <c r="AH23" s="567">
        <f t="shared" si="14"/>
        <v>17</v>
      </c>
      <c r="AI23" s="567">
        <v>13</v>
      </c>
      <c r="AJ23" s="567">
        <f t="shared" si="15"/>
        <v>10</v>
      </c>
      <c r="AK23" s="568" t="str">
        <f t="shared" si="16"/>
        <v>Comunitat Valenciana</v>
      </c>
      <c r="AL23" s="569">
        <f t="shared" si="17"/>
        <v>1.2787079592223978</v>
      </c>
      <c r="AM23" s="396"/>
      <c r="AN23" s="567">
        <f t="shared" si="18"/>
        <v>13</v>
      </c>
      <c r="AO23" s="567">
        <v>13</v>
      </c>
      <c r="AP23" s="567">
        <f t="shared" si="19"/>
        <v>13</v>
      </c>
      <c r="AQ23" s="568" t="str">
        <f t="shared" si="20"/>
        <v>Madrid, Comunidad de</v>
      </c>
      <c r="AR23" s="569">
        <f t="shared" si="21"/>
        <v>5.5975033397321479</v>
      </c>
      <c r="AS23" s="396"/>
      <c r="AT23" s="567">
        <f t="shared" si="22"/>
        <v>8</v>
      </c>
      <c r="AU23" s="567">
        <v>13</v>
      </c>
      <c r="AV23" s="567">
        <f t="shared" si="23"/>
        <v>2</v>
      </c>
      <c r="AW23" s="568" t="str">
        <f t="shared" si="24"/>
        <v>Aragón</v>
      </c>
      <c r="AX23" s="569">
        <f t="shared" si="25"/>
        <v>33.170929760454733</v>
      </c>
    </row>
    <row r="24" spans="1:50" s="329" customFormat="1" ht="18" customHeight="1" x14ac:dyDescent="0.35">
      <c r="A24" s="348"/>
      <c r="B24" s="548" t="s">
        <v>43</v>
      </c>
      <c r="C24" s="573"/>
      <c r="D24" s="574">
        <f t="shared" si="6"/>
        <v>1551692</v>
      </c>
      <c r="E24" s="575">
        <f t="shared" si="0"/>
        <v>3.2269530013510765</v>
      </c>
      <c r="F24" s="573"/>
      <c r="G24" s="576">
        <f>'20pobl'!J25</f>
        <v>1298039</v>
      </c>
      <c r="H24" s="577">
        <f t="shared" si="7"/>
        <v>3.3805224990061222</v>
      </c>
      <c r="I24" s="573"/>
      <c r="J24" s="576">
        <f>'20pobl'!Q25</f>
        <v>182344</v>
      </c>
      <c r="K24" s="577">
        <f t="shared" si="8"/>
        <v>2.6752653566164635</v>
      </c>
      <c r="L24" s="573"/>
      <c r="M24" s="576">
        <f>'20pobl'!X25</f>
        <v>71309</v>
      </c>
      <c r="N24" s="577">
        <f t="shared" si="1"/>
        <v>2.4830301261832948</v>
      </c>
      <c r="O24" s="573"/>
      <c r="P24" s="578">
        <f t="shared" si="2"/>
        <v>58347</v>
      </c>
      <c r="Q24" s="579">
        <f t="shared" si="9"/>
        <v>3.7602178782902791</v>
      </c>
      <c r="R24" s="573"/>
      <c r="S24" s="576">
        <f>'34adictcasaad'!G25</f>
        <v>20630</v>
      </c>
      <c r="T24" s="580">
        <f t="shared" si="10"/>
        <v>1.5893205057783317</v>
      </c>
      <c r="U24" s="573"/>
      <c r="V24" s="576">
        <f>'34adictcasaad'!J25</f>
        <v>13005</v>
      </c>
      <c r="W24" s="580">
        <f t="shared" si="11"/>
        <v>7.1321238976878867</v>
      </c>
      <c r="X24" s="573"/>
      <c r="Y24" s="576">
        <f>'34adictcasaad'!M25</f>
        <v>24712</v>
      </c>
      <c r="Z24" s="565">
        <f t="shared" si="12"/>
        <v>34.654812155548385</v>
      </c>
      <c r="AA24" s="566"/>
      <c r="AB24" s="567">
        <f t="shared" si="3"/>
        <v>13</v>
      </c>
      <c r="AC24" s="567">
        <v>14</v>
      </c>
      <c r="AD24" s="567">
        <f t="shared" si="13"/>
        <v>13</v>
      </c>
      <c r="AE24" s="568" t="str">
        <f t="shared" si="4"/>
        <v>Madrid, Comunidad de</v>
      </c>
      <c r="AF24" s="569">
        <f t="shared" si="5"/>
        <v>3.7280066380448038</v>
      </c>
      <c r="AG24" s="396"/>
      <c r="AH24" s="567">
        <f t="shared" si="14"/>
        <v>6</v>
      </c>
      <c r="AI24" s="567">
        <v>14</v>
      </c>
      <c r="AJ24" s="567">
        <f t="shared" si="15"/>
        <v>12</v>
      </c>
      <c r="AK24" s="568" t="str">
        <f t="shared" si="16"/>
        <v>Galicia</v>
      </c>
      <c r="AL24" s="569">
        <f t="shared" si="17"/>
        <v>1.2526754001916134</v>
      </c>
      <c r="AM24" s="396"/>
      <c r="AN24" s="567">
        <f t="shared" si="18"/>
        <v>4</v>
      </c>
      <c r="AO24" s="567">
        <v>14</v>
      </c>
      <c r="AP24" s="567">
        <f t="shared" si="19"/>
        <v>6</v>
      </c>
      <c r="AQ24" s="568" t="str">
        <f t="shared" si="20"/>
        <v>Cantabria</v>
      </c>
      <c r="AR24" s="569">
        <f t="shared" si="21"/>
        <v>5.1735986460844146</v>
      </c>
      <c r="AS24" s="396"/>
      <c r="AT24" s="567">
        <f t="shared" si="22"/>
        <v>12</v>
      </c>
      <c r="AU24" s="567">
        <v>14</v>
      </c>
      <c r="AV24" s="567">
        <f t="shared" si="23"/>
        <v>18</v>
      </c>
      <c r="AW24" s="568" t="str">
        <f t="shared" si="24"/>
        <v>Ceuta y Melilla</v>
      </c>
      <c r="AX24" s="569">
        <f t="shared" si="25"/>
        <v>31.091918568784699</v>
      </c>
    </row>
    <row r="25" spans="1:50" s="329" customFormat="1" ht="18" customHeight="1" x14ac:dyDescent="0.35">
      <c r="B25" s="548" t="s">
        <v>44</v>
      </c>
      <c r="C25" s="573"/>
      <c r="D25" s="581">
        <f t="shared" si="6"/>
        <v>672155</v>
      </c>
      <c r="E25" s="575">
        <f t="shared" si="0"/>
        <v>1.3978370672937237</v>
      </c>
      <c r="F25" s="573"/>
      <c r="G25" s="582">
        <f>'20pobl'!J26</f>
        <v>534721</v>
      </c>
      <c r="H25" s="577">
        <f t="shared" si="7"/>
        <v>1.3925901850337723</v>
      </c>
      <c r="I25" s="573"/>
      <c r="J25" s="582">
        <f>'20pobl'!Q26</f>
        <v>95699</v>
      </c>
      <c r="K25" s="577">
        <f t="shared" si="8"/>
        <v>1.4040506918946549</v>
      </c>
      <c r="L25" s="573"/>
      <c r="M25" s="582">
        <f>'20pobl'!X26</f>
        <v>41735</v>
      </c>
      <c r="N25" s="577">
        <f t="shared" si="1"/>
        <v>1.4532424002055815</v>
      </c>
      <c r="O25" s="573"/>
      <c r="P25" s="583">
        <f t="shared" si="2"/>
        <v>21250</v>
      </c>
      <c r="Q25" s="579">
        <f t="shared" si="9"/>
        <v>3.1614731721105995</v>
      </c>
      <c r="R25" s="573"/>
      <c r="S25" s="582">
        <f>'34adictcasaad'!G26</f>
        <v>5127</v>
      </c>
      <c r="T25" s="580">
        <f t="shared" si="10"/>
        <v>0.95881777599907236</v>
      </c>
      <c r="U25" s="573"/>
      <c r="V25" s="582">
        <f>'34adictcasaad'!J26</f>
        <v>3893</v>
      </c>
      <c r="W25" s="580">
        <f t="shared" si="11"/>
        <v>4.0679630926132981</v>
      </c>
      <c r="X25" s="573"/>
      <c r="Y25" s="582">
        <f>'34adictcasaad'!M26</f>
        <v>12230</v>
      </c>
      <c r="Z25" s="565">
        <f t="shared" si="12"/>
        <v>29.303941535881155</v>
      </c>
      <c r="AA25" s="566"/>
      <c r="AB25" s="567">
        <f t="shared" si="3"/>
        <v>17</v>
      </c>
      <c r="AC25" s="567">
        <v>15</v>
      </c>
      <c r="AD25" s="567">
        <f t="shared" si="13"/>
        <v>4</v>
      </c>
      <c r="AE25" s="568" t="str">
        <f t="shared" si="4"/>
        <v>Balears, Illes</v>
      </c>
      <c r="AF25" s="569">
        <f t="shared" si="5"/>
        <v>3.6179670156193953</v>
      </c>
      <c r="AG25" s="396"/>
      <c r="AH25" s="567">
        <f t="shared" si="14"/>
        <v>19</v>
      </c>
      <c r="AI25" s="567">
        <v>15</v>
      </c>
      <c r="AJ25" s="567">
        <f t="shared" si="15"/>
        <v>4</v>
      </c>
      <c r="AK25" s="568" t="str">
        <f t="shared" si="16"/>
        <v>Balears, Illes</v>
      </c>
      <c r="AL25" s="569">
        <f t="shared" si="17"/>
        <v>1.2334705835774804</v>
      </c>
      <c r="AM25" s="396"/>
      <c r="AN25" s="567">
        <f t="shared" si="18"/>
        <v>18</v>
      </c>
      <c r="AO25" s="567">
        <v>15</v>
      </c>
      <c r="AP25" s="567">
        <f t="shared" si="19"/>
        <v>2</v>
      </c>
      <c r="AQ25" s="568" t="str">
        <f t="shared" si="20"/>
        <v>Aragón</v>
      </c>
      <c r="AR25" s="569">
        <f t="shared" si="21"/>
        <v>5.0225629748299694</v>
      </c>
      <c r="AS25" s="396"/>
      <c r="AT25" s="567">
        <f t="shared" si="22"/>
        <v>16</v>
      </c>
      <c r="AU25" s="567">
        <v>15</v>
      </c>
      <c r="AV25" s="567">
        <f t="shared" si="23"/>
        <v>6</v>
      </c>
      <c r="AW25" s="568" t="str">
        <f t="shared" si="24"/>
        <v>Cantabria</v>
      </c>
      <c r="AX25" s="569">
        <f t="shared" si="25"/>
        <v>29.750725207728994</v>
      </c>
    </row>
    <row r="26" spans="1:50" s="329" customFormat="1" ht="18" customHeight="1" x14ac:dyDescent="0.35">
      <c r="B26" s="548" t="s">
        <v>45</v>
      </c>
      <c r="C26" s="573"/>
      <c r="D26" s="581">
        <f t="shared" si="6"/>
        <v>2216302</v>
      </c>
      <c r="E26" s="575">
        <f t="shared" si="0"/>
        <v>4.6090992225263738</v>
      </c>
      <c r="F26" s="573"/>
      <c r="G26" s="582">
        <f>'20pobl'!J27</f>
        <v>1696058</v>
      </c>
      <c r="H26" s="577">
        <f t="shared" si="7"/>
        <v>4.4170955022301532</v>
      </c>
      <c r="I26" s="573"/>
      <c r="J26" s="582">
        <f>'20pobl'!Q27</f>
        <v>361316</v>
      </c>
      <c r="K26" s="577">
        <f t="shared" si="8"/>
        <v>5.3010583161016225</v>
      </c>
      <c r="L26" s="573"/>
      <c r="M26" s="582">
        <f>'20pobl'!X27</f>
        <v>158928</v>
      </c>
      <c r="N26" s="577">
        <f t="shared" si="1"/>
        <v>5.5339860591798891</v>
      </c>
      <c r="O26" s="573"/>
      <c r="P26" s="583">
        <f t="shared" si="2"/>
        <v>116890</v>
      </c>
      <c r="Q26" s="579">
        <f t="shared" si="9"/>
        <v>5.2741007317594804</v>
      </c>
      <c r="R26" s="573"/>
      <c r="S26" s="582">
        <f>'34adictcasaad'!G27</f>
        <v>30758</v>
      </c>
      <c r="T26" s="580">
        <f t="shared" si="10"/>
        <v>1.8134993025002684</v>
      </c>
      <c r="U26" s="573"/>
      <c r="V26" s="582">
        <f>'34adictcasaad'!J27</f>
        <v>23535</v>
      </c>
      <c r="W26" s="580">
        <f t="shared" si="11"/>
        <v>6.5136888485425501</v>
      </c>
      <c r="X26" s="573"/>
      <c r="Y26" s="582">
        <f>'34adictcasaad'!M27</f>
        <v>62597</v>
      </c>
      <c r="Z26" s="565">
        <f t="shared" si="12"/>
        <v>39.38701802073895</v>
      </c>
      <c r="AA26" s="566"/>
      <c r="AB26" s="567">
        <f t="shared" si="3"/>
        <v>3</v>
      </c>
      <c r="AC26" s="567">
        <v>16</v>
      </c>
      <c r="AD26" s="567">
        <f t="shared" si="13"/>
        <v>18</v>
      </c>
      <c r="AE26" s="568" t="str">
        <f t="shared" si="4"/>
        <v>Ceuta y Melilla</v>
      </c>
      <c r="AF26" s="570">
        <f t="shared" si="5"/>
        <v>3.1641401406152658</v>
      </c>
      <c r="AG26" s="396"/>
      <c r="AH26" s="567">
        <f t="shared" si="14"/>
        <v>2</v>
      </c>
      <c r="AI26" s="567">
        <v>16</v>
      </c>
      <c r="AJ26" s="567">
        <f t="shared" si="15"/>
        <v>5</v>
      </c>
      <c r="AK26" s="568" t="str">
        <f t="shared" si="16"/>
        <v>Canarias</v>
      </c>
      <c r="AL26" s="569">
        <f t="shared" si="17"/>
        <v>1.1791056951965788</v>
      </c>
      <c r="AM26" s="396"/>
      <c r="AN26" s="567">
        <f t="shared" si="18"/>
        <v>8</v>
      </c>
      <c r="AO26" s="567">
        <v>16</v>
      </c>
      <c r="AP26" s="567">
        <f t="shared" si="19"/>
        <v>3</v>
      </c>
      <c r="AQ26" s="568" t="str">
        <f t="shared" si="20"/>
        <v>Asturias, Principado de</v>
      </c>
      <c r="AR26" s="569">
        <f t="shared" si="21"/>
        <v>4.7337706682118244</v>
      </c>
      <c r="AS26" s="396"/>
      <c r="AT26" s="567">
        <f t="shared" si="22"/>
        <v>7</v>
      </c>
      <c r="AU26" s="567">
        <v>16</v>
      </c>
      <c r="AV26" s="567">
        <f t="shared" si="23"/>
        <v>15</v>
      </c>
      <c r="AW26" s="568" t="str">
        <f t="shared" si="24"/>
        <v>Navarra, Comunidad Foral de</v>
      </c>
      <c r="AX26" s="569">
        <f t="shared" si="25"/>
        <v>29.303941535881155</v>
      </c>
    </row>
    <row r="27" spans="1:50" s="329" customFormat="1" ht="18" customHeight="1" x14ac:dyDescent="0.35">
      <c r="B27" s="548" t="s">
        <v>46</v>
      </c>
      <c r="C27" s="573"/>
      <c r="D27" s="581">
        <f t="shared" si="6"/>
        <v>322282</v>
      </c>
      <c r="E27" s="584">
        <f t="shared" si="0"/>
        <v>0.67022892892495911</v>
      </c>
      <c r="F27" s="573"/>
      <c r="G27" s="582">
        <f>'20pobl'!J28</f>
        <v>252101</v>
      </c>
      <c r="H27" s="585">
        <f t="shared" si="7"/>
        <v>0.65655431194435798</v>
      </c>
      <c r="I27" s="573"/>
      <c r="J27" s="582">
        <f>'20pobl'!Q28</f>
        <v>48101</v>
      </c>
      <c r="K27" s="585">
        <f t="shared" si="8"/>
        <v>0.70571523559101768</v>
      </c>
      <c r="L27" s="573"/>
      <c r="M27" s="582">
        <f>'20pobl'!X28</f>
        <v>22080</v>
      </c>
      <c r="N27" s="585">
        <f t="shared" si="1"/>
        <v>0.7688413129636813</v>
      </c>
      <c r="O27" s="573"/>
      <c r="P27" s="583">
        <f t="shared" si="2"/>
        <v>14787</v>
      </c>
      <c r="Q27" s="586">
        <f t="shared" si="9"/>
        <v>4.5882177720133299</v>
      </c>
      <c r="R27" s="573"/>
      <c r="S27" s="582">
        <f>'34adictcasaad'!G28</f>
        <v>3431</v>
      </c>
      <c r="T27" s="587">
        <f t="shared" si="10"/>
        <v>1.3609624713904347</v>
      </c>
      <c r="U27" s="573"/>
      <c r="V27" s="582">
        <f>'34adictcasaad'!J28</f>
        <v>2785</v>
      </c>
      <c r="W27" s="587">
        <f t="shared" si="11"/>
        <v>5.7899004178707303</v>
      </c>
      <c r="X27" s="573"/>
      <c r="Y27" s="582">
        <f>'34adictcasaad'!M28</f>
        <v>8571</v>
      </c>
      <c r="Z27" s="588">
        <f t="shared" si="12"/>
        <v>38.817934782608695</v>
      </c>
      <c r="AA27" s="566"/>
      <c r="AB27" s="567">
        <f t="shared" si="3"/>
        <v>5</v>
      </c>
      <c r="AC27" s="567">
        <v>17</v>
      </c>
      <c r="AD27" s="567">
        <f t="shared" si="13"/>
        <v>15</v>
      </c>
      <c r="AE27" s="568" t="str">
        <f t="shared" si="4"/>
        <v>Navarra, Comunidad Foral de</v>
      </c>
      <c r="AF27" s="569">
        <f t="shared" si="5"/>
        <v>3.1614731721105995</v>
      </c>
      <c r="AG27" s="396"/>
      <c r="AH27" s="567">
        <f t="shared" si="14"/>
        <v>10</v>
      </c>
      <c r="AI27" s="567">
        <v>17</v>
      </c>
      <c r="AJ27" s="567">
        <f t="shared" si="15"/>
        <v>13</v>
      </c>
      <c r="AK27" s="568" t="str">
        <f t="shared" si="16"/>
        <v>Madrid, Comunidad de</v>
      </c>
      <c r="AL27" s="569">
        <f t="shared" si="17"/>
        <v>1.0726330934738415</v>
      </c>
      <c r="AM27" s="396"/>
      <c r="AN27" s="567">
        <f t="shared" si="18"/>
        <v>11</v>
      </c>
      <c r="AO27" s="567">
        <v>17</v>
      </c>
      <c r="AP27" s="567">
        <f t="shared" si="19"/>
        <v>5</v>
      </c>
      <c r="AQ27" s="568" t="str">
        <f t="shared" si="20"/>
        <v>Canarias</v>
      </c>
      <c r="AR27" s="569">
        <f t="shared" si="21"/>
        <v>4.3251796663809587</v>
      </c>
      <c r="AS27" s="396"/>
      <c r="AT27" s="567">
        <f t="shared" si="22"/>
        <v>9</v>
      </c>
      <c r="AU27" s="567">
        <v>17</v>
      </c>
      <c r="AV27" s="567">
        <f t="shared" si="23"/>
        <v>3</v>
      </c>
      <c r="AW27" s="568" t="str">
        <f t="shared" si="24"/>
        <v>Asturias, Principado de</v>
      </c>
      <c r="AX27" s="569">
        <f t="shared" si="25"/>
        <v>27.518386516157488</v>
      </c>
    </row>
    <row r="28" spans="1:50" s="329" customFormat="1" ht="18" customHeight="1" x14ac:dyDescent="0.35">
      <c r="B28" s="548" t="s">
        <v>1</v>
      </c>
      <c r="C28" s="573"/>
      <c r="D28" s="581">
        <f t="shared" si="6"/>
        <v>168545</v>
      </c>
      <c r="E28" s="584">
        <f t="shared" si="0"/>
        <v>0.35051208204509476</v>
      </c>
      <c r="F28" s="573"/>
      <c r="G28" s="582">
        <f>'20pobl'!J29</f>
        <v>147939</v>
      </c>
      <c r="H28" s="585">
        <f t="shared" si="7"/>
        <v>0.38528204312849362</v>
      </c>
      <c r="I28" s="573"/>
      <c r="J28" s="582">
        <f>'20pobl'!Q29</f>
        <v>15743</v>
      </c>
      <c r="K28" s="585">
        <f t="shared" si="8"/>
        <v>0.23097388731854621</v>
      </c>
      <c r="L28" s="573"/>
      <c r="M28" s="582">
        <f>'20pobl'!X29</f>
        <v>4863</v>
      </c>
      <c r="N28" s="585">
        <f t="shared" si="1"/>
        <v>0.16933312069485426</v>
      </c>
      <c r="O28" s="573"/>
      <c r="P28" s="583">
        <f t="shared" si="2"/>
        <v>5333</v>
      </c>
      <c r="Q28" s="586">
        <f t="shared" si="9"/>
        <v>3.1641401406152658</v>
      </c>
      <c r="R28" s="573"/>
      <c r="S28" s="582">
        <f>'34adictcasaad'!G29</f>
        <v>2856</v>
      </c>
      <c r="T28" s="587">
        <f t="shared" si="10"/>
        <v>1.9305254192606411</v>
      </c>
      <c r="U28" s="573"/>
      <c r="V28" s="582">
        <f>'34adictcasaad'!J29</f>
        <v>965</v>
      </c>
      <c r="W28" s="587">
        <f t="shared" si="11"/>
        <v>6.1297084418471703</v>
      </c>
      <c r="X28" s="573"/>
      <c r="Y28" s="582">
        <f>'34adictcasaad'!M29</f>
        <v>1512</v>
      </c>
      <c r="Z28" s="588">
        <f t="shared" si="12"/>
        <v>31.091918568784699</v>
      </c>
      <c r="AA28" s="566"/>
      <c r="AB28" s="567">
        <f t="shared" si="3"/>
        <v>16</v>
      </c>
      <c r="AC28" s="567">
        <v>18</v>
      </c>
      <c r="AD28" s="567">
        <f t="shared" si="13"/>
        <v>12</v>
      </c>
      <c r="AE28" s="568" t="str">
        <f t="shared" si="4"/>
        <v>Galicia</v>
      </c>
      <c r="AF28" s="569">
        <f t="shared" si="5"/>
        <v>3.1426333914197992</v>
      </c>
      <c r="AG28" s="396"/>
      <c r="AH28" s="567">
        <f t="shared" si="14"/>
        <v>1</v>
      </c>
      <c r="AI28" s="567">
        <v>18</v>
      </c>
      <c r="AJ28" s="567">
        <f t="shared" si="15"/>
        <v>2</v>
      </c>
      <c r="AK28" s="568" t="str">
        <f t="shared" si="16"/>
        <v>Aragón</v>
      </c>
      <c r="AL28" s="569">
        <f t="shared" si="17"/>
        <v>0.98732186788656617</v>
      </c>
      <c r="AM28" s="396"/>
      <c r="AN28" s="567">
        <f t="shared" si="18"/>
        <v>10</v>
      </c>
      <c r="AO28" s="567">
        <v>18</v>
      </c>
      <c r="AP28" s="567">
        <f t="shared" si="19"/>
        <v>15</v>
      </c>
      <c r="AQ28" s="568" t="str">
        <f t="shared" si="20"/>
        <v>Navarra, Comunidad Foral de</v>
      </c>
      <c r="AR28" s="569">
        <f t="shared" si="21"/>
        <v>4.0679630926132981</v>
      </c>
      <c r="AS28" s="396"/>
      <c r="AT28" s="567">
        <f t="shared" si="22"/>
        <v>14</v>
      </c>
      <c r="AU28" s="567">
        <v>18</v>
      </c>
      <c r="AV28" s="567">
        <f t="shared" si="23"/>
        <v>5</v>
      </c>
      <c r="AW28" s="568" t="str">
        <f t="shared" si="24"/>
        <v>Canarias</v>
      </c>
      <c r="AX28" s="569">
        <f t="shared" si="25"/>
        <v>24.175086913208776</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2.6110068792995622</v>
      </c>
      <c r="AG29" s="396"/>
      <c r="AH29" s="396"/>
      <c r="AI29" s="396"/>
      <c r="AJ29" s="567">
        <f>MATCH(AI30,AH$11:AH$30,0)</f>
        <v>15</v>
      </c>
      <c r="AK29" s="568" t="str">
        <f t="shared" si="16"/>
        <v>Navarra, Comunidad Foral de</v>
      </c>
      <c r="AL29" s="569">
        <f t="shared" si="17"/>
        <v>0.95881777599907236</v>
      </c>
      <c r="AM29" s="396"/>
      <c r="AN29" s="396"/>
      <c r="AO29" s="396"/>
      <c r="AP29" s="567">
        <f>MATCH(AO30,AN$11:AN$30,0)</f>
        <v>12</v>
      </c>
      <c r="AQ29" s="568" t="str">
        <f t="shared" si="20"/>
        <v>Galicia</v>
      </c>
      <c r="AR29" s="569">
        <f>INDEX(W$11:W$30,AP29,1)</f>
        <v>3.1600571481710049</v>
      </c>
      <c r="AS29" s="396"/>
      <c r="AT29" s="396"/>
      <c r="AU29" s="396"/>
      <c r="AV29" s="567">
        <f>MATCH(AU30,AT$11:AT$30,0)</f>
        <v>12</v>
      </c>
      <c r="AW29" s="568" t="str">
        <f t="shared" si="24"/>
        <v>Galicia</v>
      </c>
      <c r="AX29" s="569">
        <f t="shared" si="25"/>
        <v>18.982798949528384</v>
      </c>
    </row>
    <row r="30" spans="1:50" s="329" customFormat="1" ht="18" customHeight="1" x14ac:dyDescent="0.3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2011524</v>
      </c>
      <c r="Q30" s="545">
        <f>P30*100/D30</f>
        <v>4.1832357253177319</v>
      </c>
      <c r="R30" s="320"/>
      <c r="S30" s="549">
        <f>SUM(S11:S28)</f>
        <v>528741</v>
      </c>
      <c r="T30" s="546">
        <f>S30*100/G30</f>
        <v>1.377016288915045</v>
      </c>
      <c r="U30" s="320"/>
      <c r="V30" s="549">
        <f>SUM(V11:V28)</f>
        <v>423656</v>
      </c>
      <c r="W30" s="546">
        <f>V30*100/J30</f>
        <v>6.2156814587960367</v>
      </c>
      <c r="X30" s="320"/>
      <c r="Y30" s="549">
        <f>SUM(Y11:Y28)</f>
        <v>1059127</v>
      </c>
      <c r="Z30" s="551">
        <f>Y30*100/M30</f>
        <v>36.879555854858914</v>
      </c>
      <c r="AA30" s="566"/>
      <c r="AB30" s="567">
        <f>_xlfn.RANK.EQ(Q30,Q$11:Q$30,0)</f>
        <v>8</v>
      </c>
      <c r="AC30" s="567">
        <v>19</v>
      </c>
      <c r="AD30" s="396"/>
      <c r="AE30" s="396"/>
      <c r="AF30" s="589"/>
      <c r="AG30" s="396"/>
      <c r="AH30" s="567">
        <f t="shared" si="14"/>
        <v>8</v>
      </c>
      <c r="AI30" s="567">
        <v>19</v>
      </c>
      <c r="AJ30" s="396"/>
      <c r="AK30" s="396"/>
      <c r="AL30" s="589"/>
      <c r="AM30" s="396"/>
      <c r="AN30" s="567">
        <f t="shared" si="18"/>
        <v>9</v>
      </c>
      <c r="AO30" s="567">
        <v>19</v>
      </c>
      <c r="AP30" s="396"/>
      <c r="AQ30" s="396"/>
      <c r="AR30" s="589"/>
      <c r="AS30" s="396"/>
      <c r="AT30" s="567">
        <f t="shared" si="22"/>
        <v>10</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464" t="s">
        <v>171</v>
      </c>
      <c r="C33" s="1464"/>
      <c r="D33" s="1464"/>
      <c r="E33" s="1464"/>
      <c r="F33" s="1464"/>
      <c r="G33" s="1464"/>
      <c r="H33" s="1464"/>
      <c r="I33" s="1464"/>
      <c r="J33" s="1464"/>
      <c r="K33" s="1464"/>
      <c r="L33" s="1464"/>
      <c r="M33" s="1464"/>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465"/>
      <c r="C34" s="1465"/>
      <c r="D34" s="1465"/>
      <c r="E34" s="1465"/>
      <c r="F34" s="1465"/>
      <c r="G34" s="1465"/>
      <c r="H34" s="1465"/>
      <c r="I34" s="1465"/>
      <c r="J34" s="1465"/>
      <c r="K34" s="1465"/>
      <c r="L34" s="1465"/>
      <c r="M34" s="1465"/>
      <c r="N34" s="1465"/>
      <c r="O34" s="1465"/>
      <c r="P34" s="1465"/>
    </row>
    <row r="35" spans="2:50" s="329" customFormat="1" ht="4.5" customHeight="1" x14ac:dyDescent="0.25">
      <c r="B35" s="1414"/>
      <c r="C35" s="1414"/>
      <c r="D35" s="1414"/>
      <c r="E35" s="1414"/>
      <c r="F35" s="1414"/>
      <c r="G35" s="1414"/>
      <c r="H35" s="1414"/>
      <c r="I35" s="1414"/>
      <c r="J35" s="1414"/>
      <c r="K35" s="1414"/>
      <c r="L35" s="1414"/>
      <c r="M35" s="1414"/>
      <c r="N35" s="1414"/>
      <c r="O35" s="1414"/>
      <c r="P35" s="1414"/>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54"/>
  <sheetViews>
    <sheetView topLeftCell="A13"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4.7265625" style="396" bestFit="1" customWidth="1"/>
    <col min="28" max="28" width="8.1796875" style="396" bestFit="1" customWidth="1"/>
    <col min="29" max="29" width="8.453125" style="396" bestFit="1" customWidth="1"/>
    <col min="30" max="30" width="4.26953125" style="396"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342"/>
      <c r="AB1" s="342"/>
      <c r="AC1" s="342"/>
      <c r="AD1" s="342"/>
    </row>
    <row r="2" spans="1:34" s="343" customFormat="1" x14ac:dyDescent="0.35">
      <c r="B2" s="1386"/>
      <c r="C2" s="1386"/>
      <c r="X2" s="599"/>
      <c r="Y2" s="599"/>
      <c r="Z2" s="599"/>
      <c r="AA2" s="556"/>
      <c r="AB2" s="556"/>
      <c r="AC2" s="556"/>
      <c r="AD2" s="556"/>
    </row>
    <row r="3" spans="1:34" s="345" customFormat="1" ht="32.25" customHeight="1" x14ac:dyDescent="0.25">
      <c r="B3" s="1387"/>
      <c r="C3" s="1387"/>
      <c r="X3" s="599"/>
      <c r="Y3" s="599"/>
      <c r="Z3" s="599"/>
      <c r="AA3" s="556"/>
      <c r="AB3" s="556"/>
      <c r="AC3" s="556"/>
      <c r="AD3" s="556"/>
    </row>
    <row r="4" spans="1:34" s="492" customFormat="1" ht="19.5" customHeight="1" x14ac:dyDescent="0.25">
      <c r="A4" s="1483" t="s">
        <v>472</v>
      </c>
      <c r="B4" s="1483"/>
      <c r="C4" s="1483"/>
      <c r="D4" s="1483"/>
      <c r="E4" s="1483"/>
      <c r="F4" s="1483"/>
      <c r="G4" s="1483"/>
      <c r="H4" s="1483"/>
      <c r="I4" s="1483"/>
      <c r="J4" s="1483"/>
      <c r="K4" s="1483"/>
      <c r="L4" s="1483"/>
      <c r="M4" s="1483"/>
      <c r="N4" s="1483"/>
      <c r="O4" s="1483"/>
      <c r="P4" s="1483"/>
      <c r="Q4" s="1483"/>
      <c r="R4" s="1483"/>
      <c r="S4" s="1483"/>
      <c r="T4" s="1483"/>
      <c r="U4" s="1483"/>
      <c r="V4" s="1483"/>
      <c r="AA4" s="556"/>
      <c r="AB4" s="556"/>
      <c r="AC4" s="556"/>
      <c r="AD4" s="556"/>
    </row>
    <row r="5" spans="1:34" s="492" customFormat="1" ht="15.5"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1425"/>
      <c r="V5" s="1425"/>
      <c r="AA5" s="556"/>
      <c r="AB5" s="556"/>
      <c r="AC5" s="556"/>
      <c r="AD5" s="556"/>
    </row>
    <row r="6" spans="1:34" s="492" customFormat="1" ht="6" customHeight="1" x14ac:dyDescent="0.25">
      <c r="AA6" s="556"/>
      <c r="AB6" s="556"/>
      <c r="AC6" s="556"/>
      <c r="AD6" s="556"/>
    </row>
    <row r="7" spans="1:34" s="437" customFormat="1" ht="7.5" customHeight="1" x14ac:dyDescent="0.25">
      <c r="A7" s="488"/>
      <c r="B7" s="1390" t="s">
        <v>12</v>
      </c>
      <c r="D7" s="1426" t="s">
        <v>244</v>
      </c>
      <c r="E7" s="593"/>
      <c r="F7" s="1481"/>
      <c r="G7" s="1481"/>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5">
      <c r="A8" s="488"/>
      <c r="B8" s="1391"/>
      <c r="D8" s="1480"/>
      <c r="F8" s="1426" t="s">
        <v>383</v>
      </c>
      <c r="G8" s="1427"/>
      <c r="I8" s="1426" t="s">
        <v>384</v>
      </c>
      <c r="J8" s="1428"/>
      <c r="K8" s="1471" t="s">
        <v>372</v>
      </c>
      <c r="L8" s="1472"/>
      <c r="M8" s="1472"/>
      <c r="N8" s="1472"/>
      <c r="O8" s="1472"/>
      <c r="P8" s="1472"/>
      <c r="Q8" s="1472"/>
      <c r="R8" s="1472"/>
      <c r="S8" s="1472"/>
      <c r="T8" s="1472"/>
      <c r="U8" s="1472"/>
      <c r="V8" s="1473"/>
      <c r="AA8" s="513"/>
      <c r="AB8" s="513"/>
      <c r="AC8" s="513"/>
      <c r="AD8" s="513"/>
    </row>
    <row r="9" spans="1:34" s="437" customFormat="1" ht="25.5" customHeight="1" x14ac:dyDescent="0.25">
      <c r="A9" s="488"/>
      <c r="B9" s="1391"/>
      <c r="D9" s="1446"/>
      <c r="E9" s="491"/>
      <c r="F9" s="1469"/>
      <c r="G9" s="1482"/>
      <c r="I9" s="1469"/>
      <c r="J9" s="1470"/>
      <c r="K9" s="1466" t="s">
        <v>373</v>
      </c>
      <c r="L9" s="1467"/>
      <c r="M9" s="1466" t="s">
        <v>374</v>
      </c>
      <c r="N9" s="1468"/>
      <c r="O9" s="1466" t="s">
        <v>375</v>
      </c>
      <c r="P9" s="1467"/>
      <c r="Q9" s="1475" t="s">
        <v>376</v>
      </c>
      <c r="R9" s="1475"/>
      <c r="S9" s="1476" t="s">
        <v>377</v>
      </c>
      <c r="T9" s="1477"/>
      <c r="U9" s="1478" t="s">
        <v>378</v>
      </c>
      <c r="V9" s="1479"/>
      <c r="AA9" s="513"/>
      <c r="AB9" s="513"/>
      <c r="AC9" s="513"/>
      <c r="AD9" s="513"/>
    </row>
    <row r="10" spans="1:34" s="437" customFormat="1" ht="39" x14ac:dyDescent="0.25">
      <c r="A10" s="488"/>
      <c r="B10" s="1392"/>
      <c r="D10" s="600" t="s">
        <v>9</v>
      </c>
      <c r="E10" s="493"/>
      <c r="F10" s="455" t="s">
        <v>9</v>
      </c>
      <c r="G10" s="401" t="s">
        <v>273</v>
      </c>
      <c r="H10" s="494"/>
      <c r="I10" s="400" t="s">
        <v>9</v>
      </c>
      <c r="J10" s="406" t="s">
        <v>273</v>
      </c>
      <c r="K10" s="601" t="s">
        <v>9</v>
      </c>
      <c r="L10" s="403" t="s">
        <v>379</v>
      </c>
      <c r="M10" s="405" t="s">
        <v>9</v>
      </c>
      <c r="N10" s="403" t="s">
        <v>379</v>
      </c>
      <c r="O10" s="407" t="s">
        <v>9</v>
      </c>
      <c r="P10" s="403" t="s">
        <v>379</v>
      </c>
      <c r="Q10" s="406" t="s">
        <v>9</v>
      </c>
      <c r="R10" s="735" t="s">
        <v>379</v>
      </c>
      <c r="S10" s="406" t="s">
        <v>9</v>
      </c>
      <c r="T10" s="736" t="s">
        <v>379</v>
      </c>
      <c r="U10" s="407" t="s">
        <v>9</v>
      </c>
      <c r="V10" s="735" t="s">
        <v>379</v>
      </c>
      <c r="AA10" s="568" t="s">
        <v>208</v>
      </c>
      <c r="AB10" s="602" t="s">
        <v>385</v>
      </c>
      <c r="AC10" s="603" t="s">
        <v>386</v>
      </c>
      <c r="AD10" s="513"/>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35">
      <c r="A12" s="330"/>
      <c r="B12" s="349" t="s">
        <v>8</v>
      </c>
      <c r="C12" s="350"/>
      <c r="D12" s="605">
        <v>381205</v>
      </c>
      <c r="E12" s="350"/>
      <c r="F12" s="355">
        <v>357</v>
      </c>
      <c r="G12" s="358">
        <v>9.365039807977335E-2</v>
      </c>
      <c r="H12" s="350"/>
      <c r="I12" s="355">
        <v>2525</v>
      </c>
      <c r="J12" s="358">
        <v>0.66237326372948946</v>
      </c>
      <c r="K12" s="355">
        <v>2195</v>
      </c>
      <c r="L12" s="358">
        <v>86.930693069306926</v>
      </c>
      <c r="M12" s="355">
        <v>63</v>
      </c>
      <c r="N12" s="358">
        <v>2.495049504950495</v>
      </c>
      <c r="O12" s="355">
        <v>1</v>
      </c>
      <c r="P12" s="358">
        <v>3.9603960396039604E-2</v>
      </c>
      <c r="Q12" s="355">
        <v>186</v>
      </c>
      <c r="R12" s="358">
        <v>7.3663366336633658</v>
      </c>
      <c r="S12" s="355">
        <v>39</v>
      </c>
      <c r="T12" s="358">
        <v>1.5445544554455446</v>
      </c>
      <c r="U12" s="355">
        <v>41</v>
      </c>
      <c r="V12" s="358">
        <v>1.6237623762376239</v>
      </c>
      <c r="X12" s="606"/>
      <c r="Y12" s="606"/>
      <c r="Z12" s="606"/>
      <c r="AA12" s="604">
        <v>44316</v>
      </c>
      <c r="AB12" s="602">
        <v>26707</v>
      </c>
      <c r="AC12" s="602">
        <v>18034</v>
      </c>
      <c r="AD12" s="567"/>
      <c r="AE12" s="360"/>
      <c r="AF12" s="360"/>
      <c r="AG12" s="361"/>
      <c r="AH12" s="607"/>
    </row>
    <row r="13" spans="1:34" s="331" customFormat="1" x14ac:dyDescent="0.35">
      <c r="A13" s="330"/>
      <c r="B13" s="363" t="s">
        <v>7</v>
      </c>
      <c r="C13" s="350"/>
      <c r="D13" s="608">
        <v>52268</v>
      </c>
      <c r="E13" s="350"/>
      <c r="F13" s="368">
        <v>1044</v>
      </c>
      <c r="G13" s="372">
        <v>1.9973980255605723</v>
      </c>
      <c r="H13" s="350"/>
      <c r="I13" s="368">
        <v>516</v>
      </c>
      <c r="J13" s="372">
        <v>0.98721971378281159</v>
      </c>
      <c r="K13" s="368">
        <v>489</v>
      </c>
      <c r="L13" s="372">
        <v>94.767441860465112</v>
      </c>
      <c r="M13" s="368">
        <v>18</v>
      </c>
      <c r="N13" s="372">
        <v>3.4883720930232558</v>
      </c>
      <c r="O13" s="368">
        <v>0</v>
      </c>
      <c r="P13" s="372">
        <v>0</v>
      </c>
      <c r="Q13" s="368">
        <v>2</v>
      </c>
      <c r="R13" s="372">
        <v>0.38759689922480622</v>
      </c>
      <c r="S13" s="368">
        <v>0</v>
      </c>
      <c r="T13" s="372">
        <v>0</v>
      </c>
      <c r="U13" s="368">
        <v>7</v>
      </c>
      <c r="V13" s="372">
        <v>1.3565891472868217</v>
      </c>
      <c r="X13" s="606"/>
      <c r="Y13" s="606"/>
      <c r="Z13" s="606"/>
      <c r="AA13" s="604">
        <v>44347</v>
      </c>
      <c r="AB13" s="602">
        <v>28175</v>
      </c>
      <c r="AC13" s="602">
        <v>15503</v>
      </c>
      <c r="AD13" s="567"/>
      <c r="AE13" s="360"/>
      <c r="AF13" s="360"/>
      <c r="AG13" s="361"/>
      <c r="AH13" s="607"/>
    </row>
    <row r="14" spans="1:34" s="331" customFormat="1" x14ac:dyDescent="0.35">
      <c r="A14" s="330"/>
      <c r="B14" s="363" t="s">
        <v>37</v>
      </c>
      <c r="C14" s="350"/>
      <c r="D14" s="608">
        <v>41922</v>
      </c>
      <c r="E14" s="350"/>
      <c r="F14" s="368">
        <v>1068</v>
      </c>
      <c r="G14" s="372">
        <v>2.5475883784170601</v>
      </c>
      <c r="H14" s="350"/>
      <c r="I14" s="368">
        <v>391</v>
      </c>
      <c r="J14" s="372">
        <v>0.9326845093268451</v>
      </c>
      <c r="K14" s="368">
        <v>356</v>
      </c>
      <c r="L14" s="372">
        <v>91.048593350383626</v>
      </c>
      <c r="M14" s="368">
        <v>16</v>
      </c>
      <c r="N14" s="372">
        <v>4.0920716112531972</v>
      </c>
      <c r="O14" s="368">
        <v>10</v>
      </c>
      <c r="P14" s="372">
        <v>2.5575447570332481</v>
      </c>
      <c r="Q14" s="368">
        <v>0</v>
      </c>
      <c r="R14" s="372">
        <v>0</v>
      </c>
      <c r="S14" s="368">
        <v>0</v>
      </c>
      <c r="T14" s="372">
        <v>0</v>
      </c>
      <c r="U14" s="368">
        <v>9</v>
      </c>
      <c r="V14" s="372">
        <v>2.3017902813299234</v>
      </c>
      <c r="X14" s="606"/>
      <c r="Y14" s="606"/>
      <c r="Z14" s="606"/>
      <c r="AA14" s="604">
        <v>44377</v>
      </c>
      <c r="AB14" s="602">
        <v>28047</v>
      </c>
      <c r="AC14" s="602">
        <v>18622</v>
      </c>
      <c r="AD14" s="567"/>
      <c r="AE14" s="360"/>
      <c r="AF14" s="360"/>
      <c r="AG14" s="361"/>
      <c r="AH14" s="607"/>
    </row>
    <row r="15" spans="1:34" s="331" customFormat="1" x14ac:dyDescent="0.35">
      <c r="A15" s="330"/>
      <c r="B15" s="363" t="s">
        <v>38</v>
      </c>
      <c r="C15" s="350"/>
      <c r="D15" s="608">
        <v>43774</v>
      </c>
      <c r="E15" s="350"/>
      <c r="F15" s="368">
        <v>731</v>
      </c>
      <c r="G15" s="372">
        <v>1.6699410609037328</v>
      </c>
      <c r="H15" s="350"/>
      <c r="I15" s="368">
        <v>410</v>
      </c>
      <c r="J15" s="372">
        <v>0.93662904920729195</v>
      </c>
      <c r="K15" s="368">
        <v>391</v>
      </c>
      <c r="L15" s="372">
        <v>95.365853658536579</v>
      </c>
      <c r="M15" s="368">
        <v>18</v>
      </c>
      <c r="N15" s="372">
        <v>4.3902439024390238</v>
      </c>
      <c r="O15" s="368">
        <v>0</v>
      </c>
      <c r="P15" s="372">
        <v>0</v>
      </c>
      <c r="Q15" s="368">
        <v>0</v>
      </c>
      <c r="R15" s="372">
        <v>0</v>
      </c>
      <c r="S15" s="368">
        <v>0</v>
      </c>
      <c r="T15" s="372">
        <v>0</v>
      </c>
      <c r="U15" s="368">
        <v>1</v>
      </c>
      <c r="V15" s="372">
        <v>0.24390243902439024</v>
      </c>
      <c r="X15" s="606"/>
      <c r="Y15" s="606"/>
      <c r="Z15" s="606"/>
      <c r="AA15" s="604">
        <v>44408</v>
      </c>
      <c r="AB15" s="602">
        <v>26363</v>
      </c>
      <c r="AC15" s="602">
        <v>16904</v>
      </c>
      <c r="AD15" s="567"/>
      <c r="AE15" s="360"/>
      <c r="AF15" s="360"/>
      <c r="AG15" s="361"/>
      <c r="AH15" s="607"/>
    </row>
    <row r="16" spans="1:34" s="331" customFormat="1" x14ac:dyDescent="0.35">
      <c r="A16" s="330"/>
      <c r="B16" s="363" t="s">
        <v>6</v>
      </c>
      <c r="C16" s="350"/>
      <c r="D16" s="608">
        <v>57782</v>
      </c>
      <c r="E16" s="350"/>
      <c r="F16" s="368">
        <v>1670</v>
      </c>
      <c r="G16" s="372">
        <v>2.8901734104046244</v>
      </c>
      <c r="H16" s="350"/>
      <c r="I16" s="368">
        <v>429</v>
      </c>
      <c r="J16" s="372">
        <v>0.74244574434945132</v>
      </c>
      <c r="K16" s="368">
        <v>396</v>
      </c>
      <c r="L16" s="372">
        <v>92.307692307692307</v>
      </c>
      <c r="M16" s="368">
        <v>8</v>
      </c>
      <c r="N16" s="372">
        <v>1.8648018648018647</v>
      </c>
      <c r="O16" s="368">
        <v>0</v>
      </c>
      <c r="P16" s="372">
        <v>0</v>
      </c>
      <c r="Q16" s="368">
        <v>7</v>
      </c>
      <c r="R16" s="372">
        <v>1.6317016317016315</v>
      </c>
      <c r="S16" s="368">
        <v>2</v>
      </c>
      <c r="T16" s="372">
        <v>0.46620046620046618</v>
      </c>
      <c r="U16" s="368">
        <v>16</v>
      </c>
      <c r="V16" s="372">
        <v>3.7296037296037294</v>
      </c>
      <c r="X16" s="606"/>
      <c r="Y16" s="606"/>
      <c r="Z16" s="606"/>
      <c r="AA16" s="604">
        <v>44439</v>
      </c>
      <c r="AB16" s="602">
        <v>16420</v>
      </c>
      <c r="AC16" s="602">
        <v>20385</v>
      </c>
      <c r="AD16" s="567"/>
      <c r="AE16" s="360"/>
      <c r="AF16" s="360"/>
      <c r="AG16" s="361"/>
      <c r="AH16" s="607"/>
    </row>
    <row r="17" spans="1:34" s="331" customFormat="1" x14ac:dyDescent="0.35">
      <c r="A17" s="330"/>
      <c r="B17" s="363" t="s">
        <v>5</v>
      </c>
      <c r="C17" s="350"/>
      <c r="D17" s="609">
        <v>23650</v>
      </c>
      <c r="E17" s="350"/>
      <c r="F17" s="377">
        <v>506</v>
      </c>
      <c r="G17" s="372">
        <v>2.1395348837209305</v>
      </c>
      <c r="H17" s="350"/>
      <c r="I17" s="377">
        <v>212</v>
      </c>
      <c r="J17" s="372">
        <v>0.89640591966173366</v>
      </c>
      <c r="K17" s="377">
        <v>208</v>
      </c>
      <c r="L17" s="372">
        <v>98.113207547169807</v>
      </c>
      <c r="M17" s="377">
        <v>3</v>
      </c>
      <c r="N17" s="372">
        <v>1.4150943396226416</v>
      </c>
      <c r="O17" s="377">
        <v>0</v>
      </c>
      <c r="P17" s="372">
        <v>0</v>
      </c>
      <c r="Q17" s="377">
        <v>1</v>
      </c>
      <c r="R17" s="372">
        <v>0.47169811320754718</v>
      </c>
      <c r="S17" s="377">
        <v>0</v>
      </c>
      <c r="T17" s="372">
        <v>0</v>
      </c>
      <c r="U17" s="377">
        <v>0</v>
      </c>
      <c r="V17" s="372">
        <v>0</v>
      </c>
      <c r="X17" s="606"/>
      <c r="Y17" s="606"/>
      <c r="Z17" s="606"/>
      <c r="AA17" s="604">
        <v>44469</v>
      </c>
      <c r="AB17" s="602">
        <v>22330</v>
      </c>
      <c r="AC17" s="602">
        <v>19468</v>
      </c>
      <c r="AD17" s="567"/>
      <c r="AE17" s="360"/>
      <c r="AF17" s="360"/>
      <c r="AG17" s="361"/>
      <c r="AH17" s="607"/>
    </row>
    <row r="18" spans="1:34" s="331" customFormat="1" x14ac:dyDescent="0.35">
      <c r="A18" s="330"/>
      <c r="B18" s="363" t="s">
        <v>4</v>
      </c>
      <c r="C18" s="350"/>
      <c r="D18" s="608">
        <v>155075</v>
      </c>
      <c r="E18" s="350"/>
      <c r="F18" s="368">
        <v>2102</v>
      </c>
      <c r="G18" s="372">
        <v>1.3554731581492827</v>
      </c>
      <c r="H18" s="350"/>
      <c r="I18" s="368">
        <v>1354</v>
      </c>
      <c r="J18" s="372">
        <v>0.87312590681928104</v>
      </c>
      <c r="K18" s="368">
        <v>1255</v>
      </c>
      <c r="L18" s="372">
        <v>92.688330871491871</v>
      </c>
      <c r="M18" s="368">
        <v>75</v>
      </c>
      <c r="N18" s="372">
        <v>5.5391432791728219</v>
      </c>
      <c r="O18" s="368">
        <v>0</v>
      </c>
      <c r="P18" s="372">
        <v>0</v>
      </c>
      <c r="Q18" s="368">
        <v>2</v>
      </c>
      <c r="R18" s="372">
        <v>0.14771048744460857</v>
      </c>
      <c r="S18" s="368">
        <v>0</v>
      </c>
      <c r="T18" s="372">
        <v>0</v>
      </c>
      <c r="U18" s="368">
        <v>22</v>
      </c>
      <c r="V18" s="372">
        <v>1.6248153618906942</v>
      </c>
      <c r="X18" s="606"/>
      <c r="Y18" s="606"/>
      <c r="Z18" s="606"/>
      <c r="AA18" s="604">
        <v>44500</v>
      </c>
      <c r="AB18" s="602">
        <v>29317</v>
      </c>
      <c r="AC18" s="602">
        <v>17136</v>
      </c>
      <c r="AD18" s="567"/>
      <c r="AE18" s="360"/>
      <c r="AF18" s="360"/>
      <c r="AG18" s="361"/>
      <c r="AH18" s="607"/>
    </row>
    <row r="19" spans="1:34" s="331" customFormat="1" x14ac:dyDescent="0.35">
      <c r="A19" s="330"/>
      <c r="B19" s="363" t="s">
        <v>40</v>
      </c>
      <c r="C19" s="350"/>
      <c r="D19" s="608">
        <v>96594</v>
      </c>
      <c r="E19" s="350"/>
      <c r="F19" s="368">
        <v>1662</v>
      </c>
      <c r="G19" s="372">
        <v>1.7206037642089569</v>
      </c>
      <c r="H19" s="350"/>
      <c r="I19" s="368">
        <v>992</v>
      </c>
      <c r="J19" s="372">
        <v>1.0269789013810382</v>
      </c>
      <c r="K19" s="368">
        <v>726</v>
      </c>
      <c r="L19" s="372">
        <v>73.185483870967744</v>
      </c>
      <c r="M19" s="368">
        <v>45</v>
      </c>
      <c r="N19" s="372">
        <v>4.536290322580645</v>
      </c>
      <c r="O19" s="368">
        <v>1</v>
      </c>
      <c r="P19" s="372">
        <v>0.10080645161290322</v>
      </c>
      <c r="Q19" s="368">
        <v>129</v>
      </c>
      <c r="R19" s="372">
        <v>13.004032258064516</v>
      </c>
      <c r="S19" s="368">
        <v>1</v>
      </c>
      <c r="T19" s="372">
        <v>0.10080645161290322</v>
      </c>
      <c r="U19" s="368">
        <v>90</v>
      </c>
      <c r="V19" s="372">
        <v>9.07258064516129</v>
      </c>
      <c r="X19" s="606"/>
      <c r="Y19" s="606"/>
      <c r="Z19" s="606"/>
      <c r="AA19" s="604">
        <v>44530</v>
      </c>
      <c r="AB19" s="602">
        <v>28155</v>
      </c>
      <c r="AC19" s="602">
        <v>19590</v>
      </c>
      <c r="AD19" s="567"/>
      <c r="AE19" s="360"/>
      <c r="AF19" s="360"/>
      <c r="AG19" s="361"/>
      <c r="AH19" s="607"/>
    </row>
    <row r="20" spans="1:34" s="331" customFormat="1" x14ac:dyDescent="0.35">
      <c r="A20" s="330"/>
      <c r="B20" s="363" t="s">
        <v>41</v>
      </c>
      <c r="C20" s="350"/>
      <c r="D20" s="608">
        <v>346284</v>
      </c>
      <c r="E20" s="350"/>
      <c r="F20" s="368">
        <v>6788</v>
      </c>
      <c r="G20" s="372">
        <v>1.9602407272643265</v>
      </c>
      <c r="H20" s="350"/>
      <c r="I20" s="368">
        <v>3330</v>
      </c>
      <c r="J20" s="372">
        <v>0.9616384239525938</v>
      </c>
      <c r="K20" s="368">
        <v>2353</v>
      </c>
      <c r="L20" s="372">
        <v>70.660660660660653</v>
      </c>
      <c r="M20" s="368">
        <v>38</v>
      </c>
      <c r="N20" s="372">
        <v>1.1411411411411412</v>
      </c>
      <c r="O20" s="368">
        <v>499</v>
      </c>
      <c r="P20" s="372">
        <v>14.984984984984983</v>
      </c>
      <c r="Q20" s="368">
        <v>5</v>
      </c>
      <c r="R20" s="372">
        <v>0.15015015015015015</v>
      </c>
      <c r="S20" s="368">
        <v>130</v>
      </c>
      <c r="T20" s="372">
        <v>3.9039039039039038</v>
      </c>
      <c r="U20" s="368">
        <v>305</v>
      </c>
      <c r="V20" s="372">
        <v>9.1591591591591595</v>
      </c>
      <c r="X20" s="606"/>
      <c r="Y20" s="606"/>
      <c r="Z20" s="606"/>
      <c r="AA20" s="604">
        <v>44561</v>
      </c>
      <c r="AB20" s="602">
        <v>24865</v>
      </c>
      <c r="AC20" s="602">
        <v>26807</v>
      </c>
      <c r="AD20" s="567"/>
      <c r="AE20" s="360"/>
      <c r="AF20" s="360"/>
      <c r="AG20" s="361"/>
      <c r="AH20" s="607"/>
    </row>
    <row r="21" spans="1:34" s="331" customFormat="1" x14ac:dyDescent="0.35">
      <c r="A21" s="330"/>
      <c r="B21" s="363" t="s">
        <v>3</v>
      </c>
      <c r="C21" s="350"/>
      <c r="D21" s="608">
        <v>198444</v>
      </c>
      <c r="E21" s="350"/>
      <c r="F21" s="368">
        <v>3114</v>
      </c>
      <c r="G21" s="372">
        <v>1.5692084416762411</v>
      </c>
      <c r="H21" s="350"/>
      <c r="I21" s="368">
        <v>1489</v>
      </c>
      <c r="J21" s="372">
        <v>0.75033762673600612</v>
      </c>
      <c r="K21" s="368">
        <v>1380</v>
      </c>
      <c r="L21" s="372">
        <v>92.679650772330419</v>
      </c>
      <c r="M21" s="368">
        <v>54</v>
      </c>
      <c r="N21" s="372">
        <v>3.6265950302216252</v>
      </c>
      <c r="O21" s="368">
        <v>0</v>
      </c>
      <c r="P21" s="372">
        <v>0</v>
      </c>
      <c r="Q21" s="368">
        <v>9</v>
      </c>
      <c r="R21" s="372">
        <v>0.60443250503693746</v>
      </c>
      <c r="S21" s="368">
        <v>31</v>
      </c>
      <c r="T21" s="372">
        <v>2.0819341840161183</v>
      </c>
      <c r="U21" s="368">
        <v>15</v>
      </c>
      <c r="V21" s="372">
        <v>1.0073875083948958</v>
      </c>
      <c r="X21" s="606"/>
      <c r="Y21" s="606"/>
      <c r="Z21" s="606"/>
      <c r="AA21" s="604">
        <v>44592</v>
      </c>
      <c r="AB21" s="602">
        <v>20377</v>
      </c>
      <c r="AC21" s="602">
        <v>22366</v>
      </c>
      <c r="AD21" s="567"/>
      <c r="AE21" s="360"/>
      <c r="AF21" s="360"/>
      <c r="AG21" s="361"/>
      <c r="AH21" s="607"/>
    </row>
    <row r="22" spans="1:34" s="331" customFormat="1" x14ac:dyDescent="0.35">
      <c r="A22" s="330"/>
      <c r="B22" s="363" t="s">
        <v>2</v>
      </c>
      <c r="C22" s="350"/>
      <c r="D22" s="608">
        <v>56901</v>
      </c>
      <c r="E22" s="350"/>
      <c r="F22" s="368">
        <v>996</v>
      </c>
      <c r="G22" s="372">
        <v>1.7504086044182001</v>
      </c>
      <c r="H22" s="350"/>
      <c r="I22" s="368">
        <v>676</v>
      </c>
      <c r="J22" s="372">
        <v>1.1880283299063286</v>
      </c>
      <c r="K22" s="368">
        <v>480</v>
      </c>
      <c r="L22" s="372">
        <v>71.005917159763314</v>
      </c>
      <c r="M22" s="368">
        <v>11</v>
      </c>
      <c r="N22" s="372">
        <v>1.6272189349112427</v>
      </c>
      <c r="O22" s="368">
        <v>0</v>
      </c>
      <c r="P22" s="372">
        <v>0</v>
      </c>
      <c r="Q22" s="368">
        <v>16</v>
      </c>
      <c r="R22" s="372">
        <v>2.3668639053254439</v>
      </c>
      <c r="S22" s="368">
        <v>0</v>
      </c>
      <c r="T22" s="372">
        <v>0</v>
      </c>
      <c r="U22" s="368">
        <v>169</v>
      </c>
      <c r="V22" s="372">
        <v>25</v>
      </c>
      <c r="X22" s="606"/>
      <c r="Y22" s="606"/>
      <c r="Z22" s="606"/>
      <c r="AA22" s="604">
        <v>44620</v>
      </c>
      <c r="AB22" s="602">
        <v>25448</v>
      </c>
      <c r="AC22" s="602">
        <v>23602</v>
      </c>
      <c r="AD22" s="567"/>
      <c r="AE22" s="360"/>
      <c r="AF22" s="360"/>
      <c r="AG22" s="361"/>
      <c r="AH22" s="607"/>
    </row>
    <row r="23" spans="1:34" s="331" customFormat="1" x14ac:dyDescent="0.35">
      <c r="A23" s="330"/>
      <c r="B23" s="363" t="s">
        <v>35</v>
      </c>
      <c r="C23" s="350"/>
      <c r="D23" s="608">
        <v>84833</v>
      </c>
      <c r="E23" s="350"/>
      <c r="F23" s="368">
        <v>1238</v>
      </c>
      <c r="G23" s="372">
        <v>1.4593377577122111</v>
      </c>
      <c r="H23" s="350"/>
      <c r="I23" s="368">
        <v>760</v>
      </c>
      <c r="J23" s="372">
        <v>0.89587778340975799</v>
      </c>
      <c r="K23" s="368">
        <v>717</v>
      </c>
      <c r="L23" s="372">
        <v>94.34210526315789</v>
      </c>
      <c r="M23" s="368">
        <v>17</v>
      </c>
      <c r="N23" s="372">
        <v>2.236842105263158</v>
      </c>
      <c r="O23" s="368">
        <v>0</v>
      </c>
      <c r="P23" s="372">
        <v>0</v>
      </c>
      <c r="Q23" s="368">
        <v>6</v>
      </c>
      <c r="R23" s="372">
        <v>0.78947368421052633</v>
      </c>
      <c r="S23" s="368">
        <v>20</v>
      </c>
      <c r="T23" s="372">
        <v>2.6315789473684208</v>
      </c>
      <c r="U23" s="368">
        <v>0</v>
      </c>
      <c r="V23" s="372">
        <v>0</v>
      </c>
      <c r="X23" s="606"/>
      <c r="Y23" s="606"/>
      <c r="Z23" s="606"/>
      <c r="AA23" s="604">
        <v>44651</v>
      </c>
      <c r="AB23" s="602">
        <v>31825</v>
      </c>
      <c r="AC23" s="602">
        <v>22165</v>
      </c>
      <c r="AD23" s="567"/>
      <c r="AE23" s="360"/>
      <c r="AF23" s="360"/>
      <c r="AG23" s="361"/>
      <c r="AH23" s="607"/>
    </row>
    <row r="24" spans="1:34" s="331" customFormat="1" x14ac:dyDescent="0.35">
      <c r="A24" s="330"/>
      <c r="B24" s="363" t="s">
        <v>42</v>
      </c>
      <c r="C24" s="350"/>
      <c r="D24" s="608">
        <v>256185</v>
      </c>
      <c r="E24" s="350"/>
      <c r="F24" s="368">
        <v>5185</v>
      </c>
      <c r="G24" s="372">
        <v>2.0239280207662431</v>
      </c>
      <c r="H24" s="350"/>
      <c r="I24" s="368">
        <v>2264</v>
      </c>
      <c r="J24" s="372">
        <v>0.88373636239436337</v>
      </c>
      <c r="K24" s="368">
        <v>1723</v>
      </c>
      <c r="L24" s="372">
        <v>76.10424028268551</v>
      </c>
      <c r="M24" s="368">
        <v>109</v>
      </c>
      <c r="N24" s="372">
        <v>4.8144876325088344</v>
      </c>
      <c r="O24" s="368">
        <v>0</v>
      </c>
      <c r="P24" s="372">
        <v>0</v>
      </c>
      <c r="Q24" s="368">
        <v>10</v>
      </c>
      <c r="R24" s="372">
        <v>0.44169611307420498</v>
      </c>
      <c r="S24" s="368">
        <v>0</v>
      </c>
      <c r="T24" s="372">
        <v>0</v>
      </c>
      <c r="U24" s="368">
        <v>422</v>
      </c>
      <c r="V24" s="372">
        <v>18.639575971731446</v>
      </c>
      <c r="X24" s="606"/>
      <c r="Y24" s="606"/>
      <c r="Z24" s="606"/>
      <c r="AA24" s="604">
        <v>44681</v>
      </c>
      <c r="AB24" s="602">
        <v>29337</v>
      </c>
      <c r="AC24" s="602">
        <v>20494</v>
      </c>
      <c r="AD24" s="567"/>
      <c r="AE24" s="360"/>
      <c r="AF24" s="360"/>
      <c r="AG24" s="361"/>
      <c r="AH24" s="607"/>
    </row>
    <row r="25" spans="1:34" x14ac:dyDescent="0.35">
      <c r="A25" s="332"/>
      <c r="B25" s="363" t="s">
        <v>43</v>
      </c>
      <c r="C25" s="350"/>
      <c r="D25" s="608">
        <v>58347</v>
      </c>
      <c r="E25" s="350"/>
      <c r="F25" s="368">
        <v>1288</v>
      </c>
      <c r="G25" s="372">
        <v>2.2074828183111386</v>
      </c>
      <c r="H25" s="350"/>
      <c r="I25" s="368">
        <v>575</v>
      </c>
      <c r="J25" s="372">
        <v>0.98548340103175835</v>
      </c>
      <c r="K25" s="368">
        <v>311</v>
      </c>
      <c r="L25" s="372">
        <v>54.086956521739125</v>
      </c>
      <c r="M25" s="368">
        <v>8</v>
      </c>
      <c r="N25" s="372">
        <v>1.3913043478260869</v>
      </c>
      <c r="O25" s="368">
        <v>3</v>
      </c>
      <c r="P25" s="372">
        <v>0.52173913043478271</v>
      </c>
      <c r="Q25" s="368">
        <v>202</v>
      </c>
      <c r="R25" s="372">
        <v>35.130434782608695</v>
      </c>
      <c r="S25" s="368">
        <v>17</v>
      </c>
      <c r="T25" s="372">
        <v>2.9565217391304346</v>
      </c>
      <c r="U25" s="368">
        <v>34</v>
      </c>
      <c r="V25" s="372">
        <v>5.9130434782608692</v>
      </c>
      <c r="X25" s="606"/>
      <c r="Y25" s="606"/>
      <c r="Z25" s="606"/>
      <c r="AA25" s="604">
        <v>44712</v>
      </c>
      <c r="AB25" s="602">
        <v>27733</v>
      </c>
      <c r="AC25" s="602">
        <v>19944</v>
      </c>
      <c r="AD25" s="567"/>
      <c r="AE25" s="360"/>
      <c r="AF25" s="360"/>
      <c r="AG25" s="361"/>
      <c r="AH25" s="607"/>
    </row>
    <row r="26" spans="1:34" s="331" customFormat="1" x14ac:dyDescent="0.35">
      <c r="B26" s="363" t="s">
        <v>44</v>
      </c>
      <c r="C26" s="350"/>
      <c r="D26" s="610">
        <v>21250</v>
      </c>
      <c r="E26" s="350"/>
      <c r="F26" s="377">
        <v>34</v>
      </c>
      <c r="G26" s="372">
        <v>0.16</v>
      </c>
      <c r="H26" s="350"/>
      <c r="I26" s="377">
        <v>190</v>
      </c>
      <c r="J26" s="372">
        <v>0.89411764705882357</v>
      </c>
      <c r="K26" s="377">
        <v>186</v>
      </c>
      <c r="L26" s="372">
        <v>97.894736842105274</v>
      </c>
      <c r="M26" s="377">
        <v>3</v>
      </c>
      <c r="N26" s="372">
        <v>1.5789473684210527</v>
      </c>
      <c r="O26" s="377">
        <v>0</v>
      </c>
      <c r="P26" s="372">
        <v>0</v>
      </c>
      <c r="Q26" s="377">
        <v>0</v>
      </c>
      <c r="R26" s="372">
        <v>0</v>
      </c>
      <c r="S26" s="377">
        <v>0</v>
      </c>
      <c r="T26" s="372">
        <v>0</v>
      </c>
      <c r="U26" s="377">
        <v>1</v>
      </c>
      <c r="V26" s="372">
        <v>0.52631578947368418</v>
      </c>
      <c r="X26" s="606"/>
      <c r="Y26" s="606"/>
      <c r="Z26" s="606"/>
      <c r="AA26" s="604">
        <v>44742</v>
      </c>
      <c r="AB26" s="602">
        <v>30967</v>
      </c>
      <c r="AC26" s="602">
        <v>20368</v>
      </c>
      <c r="AD26" s="567"/>
      <c r="AE26" s="360"/>
      <c r="AF26" s="360"/>
      <c r="AG26" s="361"/>
      <c r="AH26" s="607"/>
    </row>
    <row r="27" spans="1:34" s="331" customFormat="1" x14ac:dyDescent="0.35">
      <c r="B27" s="363" t="s">
        <v>45</v>
      </c>
      <c r="C27" s="350"/>
      <c r="D27" s="610">
        <v>116890</v>
      </c>
      <c r="E27" s="350"/>
      <c r="F27" s="377">
        <v>1695</v>
      </c>
      <c r="G27" s="372">
        <v>1.4500812729917016</v>
      </c>
      <c r="H27" s="350"/>
      <c r="I27" s="377">
        <v>1120</v>
      </c>
      <c r="J27" s="372">
        <v>0.95816579690307124</v>
      </c>
      <c r="K27" s="377">
        <v>1031</v>
      </c>
      <c r="L27" s="372">
        <v>92.053571428571416</v>
      </c>
      <c r="M27" s="377">
        <v>58</v>
      </c>
      <c r="N27" s="372">
        <v>5.1785714285714288</v>
      </c>
      <c r="O27" s="377">
        <v>0</v>
      </c>
      <c r="P27" s="372">
        <v>0</v>
      </c>
      <c r="Q27" s="377">
        <v>6</v>
      </c>
      <c r="R27" s="372">
        <v>0.5357142857142857</v>
      </c>
      <c r="S27" s="377">
        <v>22</v>
      </c>
      <c r="T27" s="372">
        <v>1.9642857142857142</v>
      </c>
      <c r="U27" s="377">
        <v>3</v>
      </c>
      <c r="V27" s="372">
        <v>0.26785714285714285</v>
      </c>
      <c r="X27" s="606"/>
      <c r="Y27" s="606"/>
      <c r="Z27" s="606"/>
      <c r="AA27" s="604">
        <v>44773</v>
      </c>
      <c r="AB27" s="602">
        <v>28674</v>
      </c>
      <c r="AC27" s="602">
        <v>20566</v>
      </c>
      <c r="AD27" s="567"/>
      <c r="AE27" s="360"/>
      <c r="AF27" s="360"/>
      <c r="AG27" s="361"/>
      <c r="AH27" s="607"/>
    </row>
    <row r="28" spans="1:34" s="331" customFormat="1" x14ac:dyDescent="0.35">
      <c r="B28" s="363" t="s">
        <v>46</v>
      </c>
      <c r="C28" s="350"/>
      <c r="D28" s="610">
        <v>14787</v>
      </c>
      <c r="E28" s="350"/>
      <c r="F28" s="377">
        <v>316</v>
      </c>
      <c r="G28" s="383">
        <v>2.137012240481504</v>
      </c>
      <c r="H28" s="350"/>
      <c r="I28" s="377">
        <v>365</v>
      </c>
      <c r="J28" s="383">
        <v>2.4683843916954085</v>
      </c>
      <c r="K28" s="377">
        <v>53</v>
      </c>
      <c r="L28" s="383">
        <v>14.520547945205479</v>
      </c>
      <c r="M28" s="377">
        <v>4</v>
      </c>
      <c r="N28" s="383">
        <v>1.095890410958904</v>
      </c>
      <c r="O28" s="377">
        <v>113</v>
      </c>
      <c r="P28" s="383">
        <v>30.958904109589042</v>
      </c>
      <c r="Q28" s="377">
        <v>0</v>
      </c>
      <c r="R28" s="383">
        <v>0</v>
      </c>
      <c r="S28" s="377">
        <v>0</v>
      </c>
      <c r="T28" s="383">
        <v>0</v>
      </c>
      <c r="U28" s="377">
        <v>195</v>
      </c>
      <c r="V28" s="383">
        <v>53.424657534246577</v>
      </c>
      <c r="X28" s="606"/>
      <c r="Y28" s="606"/>
      <c r="Z28" s="606"/>
      <c r="AA28" s="604">
        <v>44804</v>
      </c>
      <c r="AB28" s="602">
        <v>19988</v>
      </c>
      <c r="AC28" s="602">
        <v>21716</v>
      </c>
      <c r="AD28" s="567"/>
      <c r="AE28" s="360"/>
      <c r="AF28" s="360"/>
      <c r="AG28" s="361"/>
      <c r="AH28" s="607"/>
    </row>
    <row r="29" spans="1:34" s="331" customFormat="1" x14ac:dyDescent="0.35">
      <c r="B29" s="384" t="s">
        <v>1</v>
      </c>
      <c r="C29" s="350"/>
      <c r="D29" s="611">
        <v>5333</v>
      </c>
      <c r="E29" s="350"/>
      <c r="F29" s="389">
        <v>76</v>
      </c>
      <c r="G29" s="393">
        <v>1.4250890680667543</v>
      </c>
      <c r="H29" s="350"/>
      <c r="I29" s="389">
        <v>55</v>
      </c>
      <c r="J29" s="393">
        <v>1.0313144571535722</v>
      </c>
      <c r="K29" s="389">
        <v>27</v>
      </c>
      <c r="L29" s="393">
        <v>49.090909090909093</v>
      </c>
      <c r="M29" s="389">
        <v>5</v>
      </c>
      <c r="N29" s="393">
        <v>9.0909090909090917</v>
      </c>
      <c r="O29" s="389">
        <v>0</v>
      </c>
      <c r="P29" s="393">
        <v>0</v>
      </c>
      <c r="Q29" s="389">
        <v>17</v>
      </c>
      <c r="R29" s="393">
        <v>30.909090909090907</v>
      </c>
      <c r="S29" s="389">
        <v>0</v>
      </c>
      <c r="T29" s="393">
        <v>0</v>
      </c>
      <c r="U29" s="389">
        <v>6</v>
      </c>
      <c r="V29" s="393">
        <v>10.909090909090908</v>
      </c>
      <c r="X29" s="606"/>
      <c r="Y29" s="606"/>
      <c r="Z29" s="606"/>
      <c r="AA29" s="604">
        <v>44834</v>
      </c>
      <c r="AB29" s="602">
        <v>27552</v>
      </c>
      <c r="AC29" s="602">
        <v>21574</v>
      </c>
      <c r="AD29" s="567"/>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35">
      <c r="B31" s="439" t="s">
        <v>0</v>
      </c>
      <c r="C31" s="437"/>
      <c r="D31" s="597">
        <v>2011524</v>
      </c>
      <c r="E31" s="437"/>
      <c r="F31" s="440">
        <v>29870</v>
      </c>
      <c r="G31" s="441">
        <v>1.4849437540889396</v>
      </c>
      <c r="H31" s="437"/>
      <c r="I31" s="440">
        <v>17653</v>
      </c>
      <c r="J31" s="441">
        <v>0.87759330736297458</v>
      </c>
      <c r="K31" s="440">
        <v>14277</v>
      </c>
      <c r="L31" s="441">
        <v>80.875771823486104</v>
      </c>
      <c r="M31" s="440">
        <v>553</v>
      </c>
      <c r="N31" s="441">
        <v>3.1326120206197245</v>
      </c>
      <c r="O31" s="440">
        <v>627</v>
      </c>
      <c r="P31" s="441">
        <v>3.5518042259106104</v>
      </c>
      <c r="Q31" s="440">
        <v>598</v>
      </c>
      <c r="R31" s="441">
        <v>3.387526199512831</v>
      </c>
      <c r="S31" s="440">
        <v>262</v>
      </c>
      <c r="T31" s="441">
        <v>1.4841669971109726</v>
      </c>
      <c r="U31" s="440">
        <v>1336</v>
      </c>
      <c r="V31" s="441">
        <v>7.5681187333597686</v>
      </c>
      <c r="X31" s="1264"/>
      <c r="Y31" s="1264"/>
      <c r="Z31" s="1265"/>
      <c r="AA31" s="1266">
        <v>44895</v>
      </c>
      <c r="AB31" s="1267">
        <v>30634</v>
      </c>
      <c r="AC31" s="1267">
        <v>17693</v>
      </c>
      <c r="AD31" s="1342"/>
      <c r="AE31" s="1268"/>
      <c r="AF31" s="320"/>
      <c r="AG31" s="320"/>
      <c r="AH31" s="591"/>
    </row>
    <row r="32" spans="1:34" s="328" customFormat="1" ht="5.25" customHeight="1" x14ac:dyDescent="0.25">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5" customHeight="1" x14ac:dyDescent="0.25">
      <c r="B33" s="1474" t="s">
        <v>387</v>
      </c>
      <c r="C33" s="1474"/>
      <c r="D33" s="1474"/>
      <c r="E33" s="1474"/>
      <c r="F33" s="1474"/>
      <c r="G33" s="1474"/>
      <c r="H33" s="1474"/>
      <c r="I33" s="1474"/>
      <c r="J33" s="1474"/>
      <c r="K33" s="1474"/>
      <c r="L33" s="1474"/>
      <c r="M33" s="1474"/>
      <c r="N33" s="1474"/>
      <c r="O33" s="1474"/>
      <c r="P33" s="1474"/>
      <c r="Q33" s="1474"/>
      <c r="R33" s="1474"/>
      <c r="S33" s="1474"/>
      <c r="T33" s="1474"/>
      <c r="U33" s="1474"/>
      <c r="V33" s="1474"/>
      <c r="X33" s="596"/>
      <c r="Y33" s="596"/>
      <c r="Z33" s="596"/>
      <c r="AA33" s="604">
        <v>44957</v>
      </c>
      <c r="AB33" s="602">
        <v>25222</v>
      </c>
      <c r="AC33" s="602">
        <v>21942</v>
      </c>
      <c r="AD33" s="396"/>
    </row>
    <row r="34" spans="2:30" s="394" customFormat="1" ht="12" customHeight="1" x14ac:dyDescent="0.25">
      <c r="B34" s="1474"/>
      <c r="C34" s="1474"/>
      <c r="D34" s="1474"/>
      <c r="E34" s="1474"/>
      <c r="F34" s="1474"/>
      <c r="G34" s="1474"/>
      <c r="H34" s="1474"/>
      <c r="I34" s="1474"/>
      <c r="J34" s="1474"/>
      <c r="K34" s="1474"/>
      <c r="L34" s="1474"/>
      <c r="M34" s="1474"/>
      <c r="N34" s="1474"/>
      <c r="O34" s="1474"/>
      <c r="P34" s="1474"/>
      <c r="Q34" s="1474"/>
      <c r="R34" s="1474"/>
      <c r="S34" s="1474"/>
      <c r="T34" s="1474"/>
      <c r="U34" s="1474"/>
      <c r="V34" s="1474"/>
      <c r="X34" s="596"/>
      <c r="Y34" s="596"/>
      <c r="Z34" s="596"/>
      <c r="AA34" s="604">
        <v>44985</v>
      </c>
      <c r="AB34" s="602">
        <v>28262</v>
      </c>
      <c r="AC34" s="602">
        <v>21287</v>
      </c>
      <c r="AD34" s="396"/>
    </row>
    <row r="35" spans="2:30" x14ac:dyDescent="0.25">
      <c r="B35" s="1434"/>
      <c r="C35" s="1434"/>
      <c r="D35" s="1434"/>
      <c r="AA35" s="604">
        <v>45016</v>
      </c>
      <c r="AB35" s="602">
        <v>37938</v>
      </c>
      <c r="AC35" s="602">
        <v>24401</v>
      </c>
    </row>
    <row r="36" spans="2:30" x14ac:dyDescent="0.25">
      <c r="B36" s="1423"/>
      <c r="C36" s="1423"/>
      <c r="D36" s="1423"/>
      <c r="AA36" s="604">
        <v>45046</v>
      </c>
      <c r="AB36" s="602">
        <v>30972</v>
      </c>
      <c r="AC36" s="602">
        <v>22154</v>
      </c>
    </row>
    <row r="37" spans="2:30" x14ac:dyDescent="0.25">
      <c r="AA37" s="604">
        <v>45077</v>
      </c>
      <c r="AB37" s="602">
        <v>34993</v>
      </c>
      <c r="AC37" s="602">
        <v>18583</v>
      </c>
    </row>
    <row r="38" spans="2:30" x14ac:dyDescent="0.25">
      <c r="AA38" s="604">
        <v>45107</v>
      </c>
      <c r="AB38" s="602">
        <v>33173</v>
      </c>
      <c r="AC38" s="602">
        <v>18432</v>
      </c>
    </row>
    <row r="39" spans="2:30" x14ac:dyDescent="0.25">
      <c r="AA39" s="604">
        <v>45138</v>
      </c>
      <c r="AB39" s="602">
        <v>29845</v>
      </c>
      <c r="AC39" s="602">
        <v>17338</v>
      </c>
    </row>
    <row r="40" spans="2:30" x14ac:dyDescent="0.25">
      <c r="AA40" s="604">
        <v>45169</v>
      </c>
      <c r="AB40" s="602">
        <v>17652</v>
      </c>
      <c r="AC40" s="602">
        <v>15962</v>
      </c>
    </row>
    <row r="41" spans="2:30" x14ac:dyDescent="0.25">
      <c r="AA41" s="604">
        <v>45199</v>
      </c>
      <c r="AB41" s="602">
        <v>35295</v>
      </c>
      <c r="AC41" s="602">
        <v>21157</v>
      </c>
    </row>
    <row r="42" spans="2:30" x14ac:dyDescent="0.25">
      <c r="AA42" s="604">
        <v>45230</v>
      </c>
      <c r="AB42" s="602">
        <v>31994</v>
      </c>
      <c r="AC42" s="602">
        <v>20149</v>
      </c>
    </row>
    <row r="43" spans="2:30" x14ac:dyDescent="0.25">
      <c r="AA43" s="604">
        <v>45260</v>
      </c>
      <c r="AB43" s="602">
        <v>28434</v>
      </c>
      <c r="AC43" s="602">
        <v>45500</v>
      </c>
    </row>
    <row r="44" spans="2:30" x14ac:dyDescent="0.25">
      <c r="AA44" s="604">
        <v>45291</v>
      </c>
      <c r="AB44" s="602">
        <v>25527</v>
      </c>
      <c r="AC44" s="602">
        <v>18425</v>
      </c>
    </row>
    <row r="45" spans="2:30" x14ac:dyDescent="0.25">
      <c r="AA45" s="604">
        <v>45322</v>
      </c>
      <c r="AB45" s="602">
        <v>23712</v>
      </c>
      <c r="AC45" s="602">
        <v>22911</v>
      </c>
    </row>
    <row r="46" spans="2:30" x14ac:dyDescent="0.25">
      <c r="AA46" s="604">
        <v>45351</v>
      </c>
      <c r="AB46" s="602">
        <v>26838</v>
      </c>
      <c r="AC46" s="602">
        <v>27054</v>
      </c>
    </row>
    <row r="47" spans="2:30" x14ac:dyDescent="0.25">
      <c r="AA47" s="604">
        <v>45382</v>
      </c>
      <c r="AB47" s="602">
        <v>32072</v>
      </c>
      <c r="AC47" s="602">
        <v>22207</v>
      </c>
    </row>
    <row r="48" spans="2:30" x14ac:dyDescent="0.25">
      <c r="AA48" s="604">
        <v>45412</v>
      </c>
      <c r="AB48" s="602">
        <v>26319</v>
      </c>
      <c r="AC48" s="602">
        <v>20493</v>
      </c>
    </row>
    <row r="49" spans="27:29" x14ac:dyDescent="0.25">
      <c r="AA49" s="604">
        <v>45443</v>
      </c>
      <c r="AB49" s="602">
        <v>26675</v>
      </c>
      <c r="AC49" s="602">
        <v>21872</v>
      </c>
    </row>
    <row r="50" spans="27:29" x14ac:dyDescent="0.25">
      <c r="AA50" s="604">
        <v>45473</v>
      </c>
      <c r="AB50" s="602">
        <v>31224</v>
      </c>
      <c r="AC50" s="602">
        <v>20144</v>
      </c>
    </row>
    <row r="51" spans="27:29" x14ac:dyDescent="0.25">
      <c r="AA51" s="604">
        <v>45504</v>
      </c>
      <c r="AB51" s="602">
        <v>23913</v>
      </c>
      <c r="AC51" s="602">
        <v>18018</v>
      </c>
    </row>
    <row r="52" spans="27:29" x14ac:dyDescent="0.25">
      <c r="AA52" s="604">
        <v>45535</v>
      </c>
      <c r="AB52" s="602">
        <v>33519</v>
      </c>
      <c r="AC52" s="602">
        <v>19284</v>
      </c>
    </row>
    <row r="53" spans="27:29" x14ac:dyDescent="0.25">
      <c r="AA53" s="604">
        <v>45565</v>
      </c>
      <c r="AB53" s="602">
        <v>21655</v>
      </c>
      <c r="AC53" s="602">
        <v>18822</v>
      </c>
    </row>
    <row r="54" spans="27:29" x14ac:dyDescent="0.25">
      <c r="AA54" s="604">
        <v>45596</v>
      </c>
      <c r="AB54" s="602">
        <v>29870</v>
      </c>
      <c r="AC54" s="602">
        <v>17653</v>
      </c>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5"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9.1796875" style="615" bestFit="1"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t="15" hidden="1" customHeight="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489"/>
      <c r="C3" s="1489"/>
      <c r="D3" s="1489"/>
      <c r="E3" s="1489"/>
      <c r="F3" s="1489"/>
      <c r="G3" s="1489"/>
      <c r="H3" s="1489"/>
      <c r="I3" s="1489"/>
      <c r="J3" s="1489"/>
      <c r="K3" s="1489"/>
      <c r="L3" s="618"/>
      <c r="M3" s="618"/>
      <c r="W3" s="620"/>
      <c r="AA3" s="620"/>
      <c r="AD3" s="620"/>
    </row>
    <row r="4" spans="2:32" s="621" customFormat="1" ht="13.5" customHeight="1" x14ac:dyDescent="0.25">
      <c r="B4" s="1490"/>
      <c r="C4" s="1490"/>
      <c r="D4" s="1490"/>
      <c r="E4" s="1490"/>
      <c r="F4" s="1490"/>
      <c r="G4" s="1490"/>
      <c r="H4" s="1490"/>
      <c r="I4" s="1490"/>
      <c r="J4" s="1490"/>
      <c r="K4" s="1490"/>
      <c r="L4" s="1490"/>
      <c r="M4" s="1490"/>
      <c r="N4" s="1490"/>
      <c r="O4" s="1490"/>
      <c r="P4" s="1490"/>
      <c r="Q4" s="1490"/>
      <c r="R4" s="1490"/>
      <c r="S4" s="1490"/>
      <c r="T4" s="1490"/>
      <c r="U4" s="1490"/>
      <c r="V4" s="1490"/>
      <c r="W4" s="1490"/>
      <c r="X4" s="1490"/>
      <c r="Y4" s="1490"/>
      <c r="Z4" s="1490"/>
      <c r="AA4" s="1490"/>
      <c r="AB4" s="1490"/>
      <c r="AC4" s="1490"/>
      <c r="AD4" s="1490"/>
    </row>
    <row r="5" spans="2:32" s="623" customFormat="1" ht="16.5" customHeight="1" x14ac:dyDescent="0.25">
      <c r="B5" s="1491" t="s">
        <v>410</v>
      </c>
      <c r="C5" s="1491"/>
      <c r="D5" s="1491"/>
      <c r="E5" s="1491"/>
      <c r="F5" s="1491"/>
      <c r="G5" s="1491"/>
      <c r="H5" s="1491"/>
      <c r="I5" s="1491"/>
      <c r="J5" s="1491"/>
      <c r="K5" s="1491"/>
      <c r="L5" s="1491"/>
      <c r="M5" s="1491"/>
      <c r="N5" s="1491"/>
      <c r="O5" s="1491"/>
      <c r="P5" s="1491"/>
      <c r="Q5" s="1491"/>
      <c r="R5" s="1491"/>
      <c r="S5" s="1491"/>
      <c r="T5" s="1491"/>
      <c r="U5" s="1491"/>
      <c r="V5" s="1491"/>
      <c r="W5" s="1491"/>
      <c r="X5" s="1491"/>
      <c r="Y5" s="1491"/>
      <c r="Z5" s="1491"/>
      <c r="AA5" s="1491"/>
      <c r="AB5" s="1491"/>
      <c r="AC5" s="1491"/>
      <c r="AD5" s="1491"/>
    </row>
    <row r="6" spans="2:32" s="623" customFormat="1" ht="14.25" customHeight="1" x14ac:dyDescent="0.25">
      <c r="B6" s="1425" t="str">
        <f>porsaad!$B$6</f>
        <v>Situación a 31 de octubre de 2024</v>
      </c>
      <c r="C6" s="1425"/>
      <c r="D6" s="1425"/>
      <c r="E6" s="1425"/>
      <c r="F6" s="1425"/>
      <c r="G6" s="1425"/>
      <c r="H6" s="1425"/>
      <c r="I6" s="1425"/>
      <c r="J6" s="1425"/>
      <c r="K6" s="1425"/>
      <c r="L6" s="1425"/>
      <c r="M6" s="1425"/>
      <c r="N6" s="1425"/>
      <c r="O6" s="1425"/>
      <c r="P6" s="1425"/>
      <c r="Q6" s="1425"/>
      <c r="R6" s="1425"/>
      <c r="S6" s="1425"/>
      <c r="T6" s="1425"/>
      <c r="U6" s="1425"/>
      <c r="V6" s="1425"/>
      <c r="W6" s="1425"/>
      <c r="X6" s="1425"/>
      <c r="Y6" s="1425"/>
      <c r="Z6" s="1425"/>
      <c r="AA6" s="1425"/>
      <c r="AB6" s="1425"/>
      <c r="AC6" s="1425"/>
      <c r="AD6" s="622"/>
    </row>
    <row r="7" spans="2:32" s="621" customFormat="1" ht="5.25" customHeight="1" x14ac:dyDescent="0.25">
      <c r="AC7" s="792"/>
    </row>
    <row r="8" spans="2:32" s="626" customFormat="1" ht="21.75" customHeight="1" x14ac:dyDescent="0.25">
      <c r="B8" s="1499" t="s">
        <v>27</v>
      </c>
      <c r="C8" s="625"/>
      <c r="D8" s="1520" t="s">
        <v>112</v>
      </c>
      <c r="E8" s="1530" t="s">
        <v>26</v>
      </c>
      <c r="F8" s="1531"/>
      <c r="G8" s="1531"/>
      <c r="H8" s="1531"/>
      <c r="I8" s="1531"/>
      <c r="J8" s="1531"/>
      <c r="K8" s="1531"/>
      <c r="L8" s="1531"/>
      <c r="M8" s="1531"/>
      <c r="N8" s="1531"/>
      <c r="O8" s="1531"/>
      <c r="P8" s="1531"/>
      <c r="Q8" s="1531"/>
      <c r="R8" s="1531"/>
      <c r="S8" s="1531"/>
      <c r="T8" s="1531"/>
      <c r="U8" s="1531"/>
      <c r="V8" s="1531"/>
      <c r="W8" s="1531"/>
      <c r="X8" s="1531"/>
      <c r="Y8" s="1531"/>
      <c r="Z8" s="1531"/>
      <c r="AA8" s="1502"/>
      <c r="AB8" s="625"/>
      <c r="AC8" s="1520" t="s">
        <v>0</v>
      </c>
      <c r="AD8" s="1532"/>
    </row>
    <row r="9" spans="2:32" s="626" customFormat="1" ht="21.75" customHeight="1" x14ac:dyDescent="0.25">
      <c r="B9" s="1529"/>
      <c r="C9" s="625"/>
      <c r="D9" s="1521"/>
      <c r="E9" s="1518" t="s">
        <v>22</v>
      </c>
      <c r="F9" s="1519"/>
      <c r="G9" s="627"/>
      <c r="H9" s="1518" t="s">
        <v>21</v>
      </c>
      <c r="I9" s="1519"/>
      <c r="J9" s="627"/>
      <c r="K9" s="1518" t="s">
        <v>20</v>
      </c>
      <c r="L9" s="1519"/>
      <c r="M9" s="627"/>
      <c r="N9" s="1518" t="s">
        <v>19</v>
      </c>
      <c r="O9" s="1519"/>
      <c r="P9" s="627"/>
      <c r="Q9" s="1518" t="s">
        <v>18</v>
      </c>
      <c r="R9" s="1519"/>
      <c r="S9" s="627"/>
      <c r="T9" s="1518" t="s">
        <v>17</v>
      </c>
      <c r="U9" s="1519"/>
      <c r="V9" s="627"/>
      <c r="W9" s="1518" t="s">
        <v>16</v>
      </c>
      <c r="X9" s="1519"/>
      <c r="Y9" s="627"/>
      <c r="Z9" s="1518" t="s">
        <v>15</v>
      </c>
      <c r="AA9" s="1519"/>
      <c r="AB9" s="625"/>
      <c r="AC9" s="1533"/>
      <c r="AD9" s="1534"/>
    </row>
    <row r="10" spans="2:32" s="626" customFormat="1" ht="21.75" customHeight="1" x14ac:dyDescent="0.25">
      <c r="B10" s="1500"/>
      <c r="C10" s="628"/>
      <c r="D10" s="1522"/>
      <c r="E10" s="818" t="s">
        <v>9</v>
      </c>
      <c r="F10" s="819" t="s">
        <v>25</v>
      </c>
      <c r="G10" s="629"/>
      <c r="H10" s="818" t="s">
        <v>9</v>
      </c>
      <c r="I10" s="819" t="s">
        <v>25</v>
      </c>
      <c r="J10" s="629"/>
      <c r="K10" s="818" t="s">
        <v>9</v>
      </c>
      <c r="L10" s="819" t="s">
        <v>25</v>
      </c>
      <c r="M10" s="629"/>
      <c r="N10" s="818" t="s">
        <v>9</v>
      </c>
      <c r="O10" s="819" t="s">
        <v>25</v>
      </c>
      <c r="P10" s="629"/>
      <c r="Q10" s="818" t="s">
        <v>9</v>
      </c>
      <c r="R10" s="819" t="s">
        <v>25</v>
      </c>
      <c r="S10" s="629"/>
      <c r="T10" s="818" t="s">
        <v>9</v>
      </c>
      <c r="U10" s="819" t="s">
        <v>25</v>
      </c>
      <c r="V10" s="629"/>
      <c r="W10" s="818" t="s">
        <v>9</v>
      </c>
      <c r="X10" s="819" t="s">
        <v>25</v>
      </c>
      <c r="Y10" s="629"/>
      <c r="Z10" s="818" t="s">
        <v>9</v>
      </c>
      <c r="AA10" s="819" t="s">
        <v>25</v>
      </c>
      <c r="AB10" s="628"/>
      <c r="AC10" s="708" t="s">
        <v>9</v>
      </c>
      <c r="AD10" s="819" t="s">
        <v>25</v>
      </c>
    </row>
    <row r="11" spans="2:32"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23" t="s">
        <v>24</v>
      </c>
      <c r="D12" s="793" t="s">
        <v>31</v>
      </c>
      <c r="E12" s="794">
        <v>587</v>
      </c>
      <c r="F12" s="795">
        <v>0.21397274854739112</v>
      </c>
      <c r="G12" s="634"/>
      <c r="H12" s="796">
        <v>10461</v>
      </c>
      <c r="I12" s="795">
        <v>3.8132349617619399</v>
      </c>
      <c r="J12" s="634"/>
      <c r="K12" s="796">
        <v>6195</v>
      </c>
      <c r="L12" s="795">
        <v>2.2581962133749371</v>
      </c>
      <c r="M12" s="634"/>
      <c r="N12" s="796">
        <v>9020</v>
      </c>
      <c r="O12" s="795">
        <v>3.2879628482069303</v>
      </c>
      <c r="P12" s="634"/>
      <c r="Q12" s="796">
        <v>8579</v>
      </c>
      <c r="R12" s="795">
        <v>3.1272098974243074</v>
      </c>
      <c r="S12" s="634"/>
      <c r="T12" s="796">
        <v>11788</v>
      </c>
      <c r="U12" s="795">
        <v>4.296951890760897</v>
      </c>
      <c r="V12" s="634"/>
      <c r="W12" s="796">
        <v>39864</v>
      </c>
      <c r="X12" s="795">
        <v>14.531191904758433</v>
      </c>
      <c r="Y12" s="634"/>
      <c r="Z12" s="796">
        <v>187840</v>
      </c>
      <c r="AA12" s="795">
        <f t="shared" ref="AA12:AA21" si="0">Z12*100/$AC12</f>
        <v>68.471279535165166</v>
      </c>
      <c r="AB12" s="637"/>
      <c r="AC12" s="675">
        <f t="shared" ref="AC12:AD15" si="1">E12+H12+K12+N12+Q12+T12+W12+Z12</f>
        <v>274334</v>
      </c>
      <c r="AD12" s="676">
        <f t="shared" si="1"/>
        <v>100</v>
      </c>
      <c r="AF12" s="797"/>
    </row>
    <row r="13" spans="2:32" s="633" customFormat="1" ht="21" customHeight="1" x14ac:dyDescent="0.25">
      <c r="B13" s="1524"/>
      <c r="D13" s="798" t="s">
        <v>49</v>
      </c>
      <c r="E13" s="799">
        <v>793</v>
      </c>
      <c r="F13" s="800">
        <v>0.20950846091861403</v>
      </c>
      <c r="G13" s="634"/>
      <c r="H13" s="801">
        <v>12376</v>
      </c>
      <c r="I13" s="800">
        <v>3.2697058163036155</v>
      </c>
      <c r="J13" s="634"/>
      <c r="K13" s="801">
        <v>7966</v>
      </c>
      <c r="L13" s="800">
        <v>2.1045957120777796</v>
      </c>
      <c r="M13" s="634"/>
      <c r="N13" s="801">
        <v>11682</v>
      </c>
      <c r="O13" s="800">
        <v>3.0863528883370099</v>
      </c>
      <c r="P13" s="634"/>
      <c r="Q13" s="801">
        <v>13126</v>
      </c>
      <c r="R13" s="800">
        <v>3.4678537932127713</v>
      </c>
      <c r="S13" s="634"/>
      <c r="T13" s="801">
        <v>21352</v>
      </c>
      <c r="U13" s="800">
        <v>5.6411408039523918</v>
      </c>
      <c r="V13" s="634"/>
      <c r="W13" s="801">
        <v>68661</v>
      </c>
      <c r="X13" s="800">
        <v>18.140050990079391</v>
      </c>
      <c r="Y13" s="634"/>
      <c r="Z13" s="801">
        <v>242549</v>
      </c>
      <c r="AA13" s="800">
        <f t="shared" si="0"/>
        <v>64.080791535118422</v>
      </c>
      <c r="AB13" s="637"/>
      <c r="AC13" s="683">
        <f t="shared" si="1"/>
        <v>378505</v>
      </c>
      <c r="AD13" s="684">
        <f t="shared" si="1"/>
        <v>100</v>
      </c>
      <c r="AF13" s="797"/>
    </row>
    <row r="14" spans="2:32" s="633" customFormat="1" ht="21" customHeight="1" x14ac:dyDescent="0.25">
      <c r="B14" s="1524"/>
      <c r="D14" s="798" t="s">
        <v>50</v>
      </c>
      <c r="E14" s="799">
        <v>386</v>
      </c>
      <c r="F14" s="800">
        <v>0.10609817104344528</v>
      </c>
      <c r="G14" s="634"/>
      <c r="H14" s="801">
        <v>9140</v>
      </c>
      <c r="I14" s="800">
        <v>2.5122727547593002</v>
      </c>
      <c r="J14" s="634"/>
      <c r="K14" s="801">
        <v>7277</v>
      </c>
      <c r="L14" s="800">
        <v>2.0001979033242261</v>
      </c>
      <c r="M14" s="634"/>
      <c r="N14" s="801">
        <v>9949</v>
      </c>
      <c r="O14" s="800">
        <v>2.7346391287855885</v>
      </c>
      <c r="P14" s="634"/>
      <c r="Q14" s="801">
        <v>13395</v>
      </c>
      <c r="R14" s="800">
        <v>3.6818264277900248</v>
      </c>
      <c r="S14" s="634"/>
      <c r="T14" s="801">
        <v>23788</v>
      </c>
      <c r="U14" s="800">
        <v>6.5385059398483838</v>
      </c>
      <c r="V14" s="634"/>
      <c r="W14" s="801">
        <v>85846</v>
      </c>
      <c r="X14" s="800">
        <v>23.596123293770994</v>
      </c>
      <c r="Y14" s="634"/>
      <c r="Z14" s="801">
        <v>214033</v>
      </c>
      <c r="AA14" s="800">
        <f t="shared" si="0"/>
        <v>58.830336380678041</v>
      </c>
      <c r="AB14" s="637"/>
      <c r="AC14" s="683">
        <f t="shared" si="1"/>
        <v>363814</v>
      </c>
      <c r="AD14" s="684">
        <f t="shared" si="1"/>
        <v>100</v>
      </c>
      <c r="AF14" s="797"/>
    </row>
    <row r="15" spans="2:32" s="633" customFormat="1" ht="21" customHeight="1" x14ac:dyDescent="0.25">
      <c r="B15" s="1524"/>
      <c r="D15" s="802" t="s">
        <v>113</v>
      </c>
      <c r="E15" s="803">
        <v>617</v>
      </c>
      <c r="F15" s="804">
        <v>0.25484389262687468</v>
      </c>
      <c r="G15" s="634"/>
      <c r="H15" s="805">
        <v>10757</v>
      </c>
      <c r="I15" s="804">
        <v>4.4430401182938262</v>
      </c>
      <c r="J15" s="634"/>
      <c r="K15" s="805">
        <v>4812</v>
      </c>
      <c r="L15" s="804">
        <v>1.9875345402277487</v>
      </c>
      <c r="M15" s="634"/>
      <c r="N15" s="805">
        <v>5407</v>
      </c>
      <c r="O15" s="804">
        <v>2.2332916165859178</v>
      </c>
      <c r="P15" s="634"/>
      <c r="Q15" s="805">
        <v>8369</v>
      </c>
      <c r="R15" s="804">
        <v>3.4567075160361656</v>
      </c>
      <c r="S15" s="634"/>
      <c r="T15" s="805">
        <v>16828</v>
      </c>
      <c r="U15" s="804">
        <v>6.9505883713533985</v>
      </c>
      <c r="V15" s="634"/>
      <c r="W15" s="805">
        <v>70897</v>
      </c>
      <c r="X15" s="804">
        <v>29.283091500109453</v>
      </c>
      <c r="Y15" s="634"/>
      <c r="Z15" s="805">
        <v>124422</v>
      </c>
      <c r="AA15" s="804">
        <f t="shared" si="0"/>
        <v>51.39090244476661</v>
      </c>
      <c r="AB15" s="637"/>
      <c r="AC15" s="691">
        <f t="shared" si="1"/>
        <v>242109</v>
      </c>
      <c r="AD15" s="692">
        <f t="shared" si="1"/>
        <v>100</v>
      </c>
      <c r="AF15" s="797"/>
    </row>
    <row r="16" spans="2:32" s="633" customFormat="1" ht="21" customHeight="1" x14ac:dyDescent="0.25">
      <c r="B16" s="1525"/>
      <c r="D16" s="806" t="s">
        <v>68</v>
      </c>
      <c r="E16" s="807">
        <f>SUM(E12:E15)</f>
        <v>2383</v>
      </c>
      <c r="F16" s="808">
        <f t="shared" ref="F16:F21" si="2">E16*100/$AC16</f>
        <v>0.18931299165370419</v>
      </c>
      <c r="G16" s="634"/>
      <c r="H16" s="807">
        <f>SUM(H12:H15)</f>
        <v>42734</v>
      </c>
      <c r="I16" s="808">
        <f t="shared" ref="I16:I21" si="3">H16*100/$AC16</f>
        <v>3.3949229481029772</v>
      </c>
      <c r="J16" s="634"/>
      <c r="K16" s="809">
        <f>SUM(K12:K15)</f>
        <v>26250</v>
      </c>
      <c r="L16" s="810">
        <f t="shared" ref="L16:L21" si="4">K16*100/$AC16</f>
        <v>2.0853823042004764</v>
      </c>
      <c r="M16" s="634"/>
      <c r="N16" s="809">
        <f>SUM(N12:N15)</f>
        <v>36058</v>
      </c>
      <c r="O16" s="810">
        <f t="shared" ref="O16:O21" si="5">N16*100/$AC16</f>
        <v>2.8645605761851725</v>
      </c>
      <c r="P16" s="634"/>
      <c r="Q16" s="809">
        <f>SUM(Q12:Q15)</f>
        <v>43469</v>
      </c>
      <c r="R16" s="810">
        <f t="shared" ref="R16:R21" si="6">Q16*100/$AC16</f>
        <v>3.4533136526205905</v>
      </c>
      <c r="S16" s="634"/>
      <c r="T16" s="809">
        <f>SUM(T12:T15)</f>
        <v>73756</v>
      </c>
      <c r="U16" s="810">
        <f t="shared" ref="U16:U21" si="7">T16*100/$AC16</f>
        <v>5.8594078944232511</v>
      </c>
      <c r="V16" s="634"/>
      <c r="W16" s="809">
        <f>SUM(W12:W15)</f>
        <v>265268</v>
      </c>
      <c r="X16" s="810">
        <f t="shared" ref="X16:X21" si="8">W16*100/$AC16</f>
        <v>21.07372164078674</v>
      </c>
      <c r="Y16" s="634"/>
      <c r="Z16" s="807">
        <f>SUM(Z12:Z15)</f>
        <v>768844</v>
      </c>
      <c r="AA16" s="808">
        <f t="shared" si="0"/>
        <v>61.079377992027084</v>
      </c>
      <c r="AB16" s="637"/>
      <c r="AC16" s="811">
        <f>SUM(AC12:AC15)</f>
        <v>1258762</v>
      </c>
      <c r="AD16" s="812">
        <f t="shared" ref="AD16:AD21" si="9">F16+I16+L16+O16+R16+U16+X16+AA16</f>
        <v>100</v>
      </c>
      <c r="AF16" s="797"/>
    </row>
    <row r="17" spans="2:32" s="633" customFormat="1" ht="21" customHeight="1" x14ac:dyDescent="0.25">
      <c r="B17" s="1523" t="s">
        <v>23</v>
      </c>
      <c r="D17" s="793" t="s">
        <v>31</v>
      </c>
      <c r="E17" s="796">
        <v>727</v>
      </c>
      <c r="F17" s="795">
        <v>0.46511032775243594</v>
      </c>
      <c r="G17" s="634"/>
      <c r="H17" s="796">
        <v>22270</v>
      </c>
      <c r="I17" s="795">
        <v>14.24760247461726</v>
      </c>
      <c r="J17" s="634"/>
      <c r="K17" s="796">
        <v>9616</v>
      </c>
      <c r="L17" s="795">
        <v>6.1519957519496886</v>
      </c>
      <c r="M17" s="634"/>
      <c r="N17" s="796">
        <v>11123</v>
      </c>
      <c r="O17" s="795">
        <v>7.1161240379509554</v>
      </c>
      <c r="P17" s="634"/>
      <c r="Q17" s="796">
        <v>9736</v>
      </c>
      <c r="R17" s="795">
        <v>6.2287677455264321</v>
      </c>
      <c r="S17" s="634"/>
      <c r="T17" s="796">
        <v>12958</v>
      </c>
      <c r="U17" s="795">
        <v>8.2900957730619869</v>
      </c>
      <c r="V17" s="634"/>
      <c r="W17" s="796">
        <v>29736</v>
      </c>
      <c r="X17" s="795">
        <v>19.024100008316967</v>
      </c>
      <c r="Y17" s="634"/>
      <c r="Z17" s="796">
        <v>60141</v>
      </c>
      <c r="AA17" s="795">
        <f t="shared" si="0"/>
        <v>38.476203880824272</v>
      </c>
      <c r="AB17" s="637"/>
      <c r="AC17" s="675">
        <f>E17+H17+K17+N17+Q17+T17+W17+Z17</f>
        <v>156307</v>
      </c>
      <c r="AD17" s="676">
        <f t="shared" si="9"/>
        <v>100</v>
      </c>
      <c r="AF17" s="797"/>
    </row>
    <row r="18" spans="2:32" s="633" customFormat="1" ht="21" customHeight="1" x14ac:dyDescent="0.25">
      <c r="B18" s="1524"/>
      <c r="D18" s="798" t="s">
        <v>49</v>
      </c>
      <c r="E18" s="801">
        <v>1111</v>
      </c>
      <c r="F18" s="800">
        <v>0.48545174102831873</v>
      </c>
      <c r="G18" s="634"/>
      <c r="H18" s="801">
        <v>30636</v>
      </c>
      <c r="I18" s="800">
        <v>13.386408225151731</v>
      </c>
      <c r="J18" s="634"/>
      <c r="K18" s="801">
        <v>12572</v>
      </c>
      <c r="L18" s="800">
        <v>5.4933386932565469</v>
      </c>
      <c r="M18" s="634"/>
      <c r="N18" s="801">
        <v>15388</v>
      </c>
      <c r="O18" s="800">
        <v>6.7237906309124833</v>
      </c>
      <c r="P18" s="634"/>
      <c r="Q18" s="801">
        <v>15772</v>
      </c>
      <c r="R18" s="800">
        <v>6.8915795315019288</v>
      </c>
      <c r="S18" s="634"/>
      <c r="T18" s="801">
        <v>23210</v>
      </c>
      <c r="U18" s="800">
        <v>10.14161557989854</v>
      </c>
      <c r="V18" s="634"/>
      <c r="W18" s="801">
        <v>46565</v>
      </c>
      <c r="X18" s="800">
        <v>20.346588947780074</v>
      </c>
      <c r="Y18" s="634"/>
      <c r="Z18" s="801">
        <v>83605</v>
      </c>
      <c r="AA18" s="800">
        <f t="shared" si="0"/>
        <v>36.53122665047038</v>
      </c>
      <c r="AB18" s="637"/>
      <c r="AC18" s="683">
        <f>E18+H18+K18+N18+Q18+T18+W18+Z18</f>
        <v>228859</v>
      </c>
      <c r="AD18" s="684">
        <f t="shared" si="9"/>
        <v>100</v>
      </c>
      <c r="AF18" s="797"/>
    </row>
    <row r="19" spans="2:32" s="633" customFormat="1" ht="21" customHeight="1" x14ac:dyDescent="0.25">
      <c r="B19" s="1524"/>
      <c r="D19" s="798" t="s">
        <v>50</v>
      </c>
      <c r="E19" s="801">
        <v>414</v>
      </c>
      <c r="F19" s="800">
        <v>0.19095852878907385</v>
      </c>
      <c r="G19" s="634"/>
      <c r="H19" s="801">
        <v>21039</v>
      </c>
      <c r="I19" s="800">
        <v>9.7042910318679336</v>
      </c>
      <c r="J19" s="634"/>
      <c r="K19" s="801">
        <v>12384</v>
      </c>
      <c r="L19" s="800">
        <v>5.7121507742122963</v>
      </c>
      <c r="M19" s="634"/>
      <c r="N19" s="801">
        <v>13990</v>
      </c>
      <c r="O19" s="800">
        <v>6.452922265118703</v>
      </c>
      <c r="P19" s="634"/>
      <c r="Q19" s="801">
        <v>15397</v>
      </c>
      <c r="R19" s="800">
        <v>7.1019045115105559</v>
      </c>
      <c r="S19" s="634"/>
      <c r="T19" s="801">
        <v>23494</v>
      </c>
      <c r="U19" s="800">
        <v>10.836665882537442</v>
      </c>
      <c r="V19" s="634"/>
      <c r="W19" s="801">
        <v>46034</v>
      </c>
      <c r="X19" s="800">
        <v>21.233296894387017</v>
      </c>
      <c r="Y19" s="634"/>
      <c r="Z19" s="801">
        <v>84049</v>
      </c>
      <c r="AA19" s="800">
        <f t="shared" si="0"/>
        <v>38.767810111576978</v>
      </c>
      <c r="AB19" s="637"/>
      <c r="AC19" s="683">
        <f>E19+H19+K19+N19+Q19+T19+W19+Z19</f>
        <v>216801</v>
      </c>
      <c r="AD19" s="684">
        <f t="shared" si="9"/>
        <v>100</v>
      </c>
      <c r="AF19" s="797"/>
    </row>
    <row r="20" spans="2:32" s="633" customFormat="1" ht="21" customHeight="1" x14ac:dyDescent="0.25">
      <c r="B20" s="1524"/>
      <c r="D20" s="802" t="s">
        <v>113</v>
      </c>
      <c r="E20" s="805">
        <v>743</v>
      </c>
      <c r="F20" s="804">
        <v>0.49272190722504061</v>
      </c>
      <c r="G20" s="634"/>
      <c r="H20" s="805">
        <v>15122</v>
      </c>
      <c r="I20" s="804">
        <v>10.028183958354056</v>
      </c>
      <c r="J20" s="634"/>
      <c r="K20" s="805">
        <v>7537</v>
      </c>
      <c r="L20" s="804">
        <v>4.9981763321065023</v>
      </c>
      <c r="M20" s="634"/>
      <c r="N20" s="805">
        <v>6586</v>
      </c>
      <c r="O20" s="804">
        <v>4.3675188169369008</v>
      </c>
      <c r="P20" s="634"/>
      <c r="Q20" s="805">
        <v>7808</v>
      </c>
      <c r="R20" s="804">
        <v>5.1778905136111941</v>
      </c>
      <c r="S20" s="634"/>
      <c r="T20" s="805">
        <v>14458</v>
      </c>
      <c r="U20" s="804">
        <v>9.5878510560694981</v>
      </c>
      <c r="V20" s="634"/>
      <c r="W20" s="805">
        <v>36053</v>
      </c>
      <c r="X20" s="804">
        <v>23.908617659736727</v>
      </c>
      <c r="Y20" s="634"/>
      <c r="Z20" s="805">
        <v>62488</v>
      </c>
      <c r="AA20" s="804">
        <f t="shared" si="0"/>
        <v>41.439039755960081</v>
      </c>
      <c r="AB20" s="637"/>
      <c r="AC20" s="691">
        <f>E20+H20+K20+N20+Q20+T20+W20+Z20</f>
        <v>150795</v>
      </c>
      <c r="AD20" s="692">
        <f t="shared" si="9"/>
        <v>100</v>
      </c>
      <c r="AF20" s="797"/>
    </row>
    <row r="21" spans="2:32" s="633" customFormat="1" ht="21" customHeight="1" x14ac:dyDescent="0.25">
      <c r="B21" s="1525"/>
      <c r="D21" s="813" t="s">
        <v>68</v>
      </c>
      <c r="E21" s="809">
        <f>SUM(E17:E20)</f>
        <v>2995</v>
      </c>
      <c r="F21" s="810">
        <f t="shared" si="2"/>
        <v>0.39786811767862884</v>
      </c>
      <c r="G21" s="634"/>
      <c r="H21" s="809">
        <f>SUM(H17:H20)</f>
        <v>89067</v>
      </c>
      <c r="I21" s="810">
        <f t="shared" si="3"/>
        <v>11.832026590077607</v>
      </c>
      <c r="J21" s="634"/>
      <c r="K21" s="809">
        <f>SUM(K17:K20)</f>
        <v>42109</v>
      </c>
      <c r="L21" s="810">
        <f t="shared" si="4"/>
        <v>5.5939327436825979</v>
      </c>
      <c r="M21" s="634"/>
      <c r="N21" s="809">
        <f>SUM(N17:N20)</f>
        <v>47087</v>
      </c>
      <c r="O21" s="810">
        <f t="shared" si="5"/>
        <v>6.2552307369394313</v>
      </c>
      <c r="P21" s="634"/>
      <c r="Q21" s="809">
        <f>SUM(Q17:Q20)</f>
        <v>48713</v>
      </c>
      <c r="R21" s="810">
        <f t="shared" si="6"/>
        <v>6.4712352642667934</v>
      </c>
      <c r="S21" s="634"/>
      <c r="T21" s="809">
        <f>SUM(T17:T20)</f>
        <v>74120</v>
      </c>
      <c r="U21" s="810">
        <f t="shared" si="7"/>
        <v>9.8464056368413928</v>
      </c>
      <c r="V21" s="634"/>
      <c r="W21" s="809">
        <f>SUM(W17:W20)</f>
        <v>158388</v>
      </c>
      <c r="X21" s="810">
        <f t="shared" si="8"/>
        <v>21.04091332984396</v>
      </c>
      <c r="Y21" s="634"/>
      <c r="Z21" s="809">
        <f>SUM(Z17:Z20)</f>
        <v>290283</v>
      </c>
      <c r="AA21" s="810">
        <f t="shared" si="0"/>
        <v>38.562387580669586</v>
      </c>
      <c r="AB21" s="637"/>
      <c r="AC21" s="811">
        <f>SUM(AC17:AC20)</f>
        <v>752762</v>
      </c>
      <c r="AD21" s="812">
        <f t="shared" si="9"/>
        <v>100</v>
      </c>
      <c r="AF21" s="797"/>
    </row>
    <row r="22" spans="2:32" s="649" customFormat="1" ht="3" customHeight="1" x14ac:dyDescent="0.25">
      <c r="B22" s="644"/>
      <c r="C22" s="645"/>
      <c r="D22" s="637"/>
      <c r="E22" s="814"/>
      <c r="F22" s="815"/>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5">
      <c r="B23" s="1526" t="s">
        <v>0</v>
      </c>
      <c r="C23" s="1527"/>
      <c r="D23" s="1528"/>
      <c r="E23" s="816">
        <f>E16+E21</f>
        <v>5378</v>
      </c>
      <c r="F23" s="817">
        <f>E23*100/$AC23</f>
        <v>0.26735947470673976</v>
      </c>
      <c r="G23" s="1269"/>
      <c r="H23" s="664">
        <f>H16+H21</f>
        <v>131801</v>
      </c>
      <c r="I23" s="665">
        <f>H23*100/$AC23</f>
        <v>6.5522956723360002</v>
      </c>
      <c r="J23" s="1269"/>
      <c r="K23" s="664">
        <f>K16+K21</f>
        <v>68359</v>
      </c>
      <c r="L23" s="665">
        <f>K23*100/$AC23</f>
        <v>3.3983686001260738</v>
      </c>
      <c r="M23" s="1269"/>
      <c r="N23" s="664">
        <f>N16+N21</f>
        <v>83145</v>
      </c>
      <c r="O23" s="665">
        <f>N23*100/$AC23</f>
        <v>4.1334331581427817</v>
      </c>
      <c r="P23" s="1269"/>
      <c r="Q23" s="664">
        <f>Q16+Q21</f>
        <v>92182</v>
      </c>
      <c r="R23" s="665">
        <f>Q23*100/$AC23</f>
        <v>4.5826945142091269</v>
      </c>
      <c r="S23" s="1269"/>
      <c r="T23" s="664">
        <f>T16+T21</f>
        <v>147876</v>
      </c>
      <c r="U23" s="665">
        <f>T23*100/$AC23</f>
        <v>7.3514409969754277</v>
      </c>
      <c r="V23" s="1269"/>
      <c r="W23" s="664">
        <f>W16+W21</f>
        <v>423656</v>
      </c>
      <c r="X23" s="665">
        <f>W23*100/$AC23</f>
        <v>21.061443959903038</v>
      </c>
      <c r="Y23" s="1269"/>
      <c r="Z23" s="664">
        <f>Z16+Z21</f>
        <v>1059127</v>
      </c>
      <c r="AA23" s="665">
        <f>Z23*100/$AC23</f>
        <v>52.652963623600812</v>
      </c>
      <c r="AB23" s="1269"/>
      <c r="AC23" s="664">
        <f>AC16+AC21</f>
        <v>2011524</v>
      </c>
      <c r="AD23" s="665">
        <f>F23+I23+L23+O23+R23+U23+X23+AA23</f>
        <v>100</v>
      </c>
    </row>
    <row r="24" spans="2:32" s="631" customFormat="1" ht="5.25" customHeight="1" x14ac:dyDescent="0.25">
      <c r="B24" s="651"/>
      <c r="C24" s="651"/>
      <c r="D24" s="651"/>
      <c r="E24" s="651"/>
      <c r="F24" s="651"/>
      <c r="G24" s="651"/>
      <c r="H24" s="651"/>
      <c r="I24" s="651"/>
      <c r="J24" s="651"/>
      <c r="K24" s="651"/>
      <c r="L24" s="651"/>
      <c r="M24" s="651"/>
      <c r="N24" s="651"/>
      <c r="O24" s="652"/>
      <c r="P24" s="652"/>
    </row>
    <row r="25" spans="2:32" s="631" customFormat="1" ht="5.25" customHeight="1" x14ac:dyDescent="0.25">
      <c r="B25" s="651"/>
      <c r="C25" s="651"/>
      <c r="D25" s="651"/>
      <c r="E25" s="651"/>
      <c r="F25" s="651"/>
      <c r="G25" s="651"/>
      <c r="H25" s="651"/>
      <c r="I25" s="651"/>
      <c r="J25" s="651"/>
      <c r="K25" s="651"/>
      <c r="L25" s="651"/>
      <c r="M25" s="651"/>
      <c r="N25" s="651"/>
      <c r="O25" s="652"/>
      <c r="P25" s="652"/>
    </row>
    <row r="26" spans="2:32" s="631" customFormat="1" ht="12.75" customHeight="1" x14ac:dyDescent="0.25">
      <c r="B26" s="652"/>
      <c r="C26" s="652"/>
      <c r="D26" s="652"/>
      <c r="E26" s="652"/>
      <c r="F26" s="652"/>
      <c r="G26" s="652"/>
      <c r="H26" s="652"/>
      <c r="I26" s="652"/>
      <c r="J26" s="652"/>
      <c r="K26" s="652"/>
      <c r="L26" s="652"/>
      <c r="M26" s="652"/>
      <c r="N26" s="652"/>
      <c r="O26" s="652"/>
      <c r="P26" s="652"/>
    </row>
    <row r="27" spans="2:32" s="649" customFormat="1" ht="24.75" customHeight="1" x14ac:dyDescent="0.25">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5">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B35" s="652"/>
      <c r="C35" s="652"/>
      <c r="D35" s="652"/>
      <c r="E35" s="652"/>
      <c r="F35" s="652"/>
      <c r="G35" s="652"/>
      <c r="H35" s="652"/>
      <c r="I35" s="652"/>
      <c r="J35" s="652"/>
      <c r="K35" s="652"/>
      <c r="L35" s="652"/>
      <c r="M35" s="652"/>
      <c r="N35" s="652"/>
      <c r="O35" s="652"/>
      <c r="P35" s="652"/>
    </row>
    <row r="36" spans="2:16" s="631" customFormat="1" x14ac:dyDescent="0.25">
      <c r="B36" s="652"/>
      <c r="C36" s="652"/>
      <c r="D36" s="652"/>
      <c r="E36" s="652"/>
      <c r="F36" s="652"/>
      <c r="G36" s="652"/>
      <c r="H36" s="652"/>
      <c r="I36" s="652"/>
      <c r="J36" s="652"/>
      <c r="K36" s="652"/>
      <c r="L36" s="652"/>
      <c r="M36" s="652"/>
      <c r="N36" s="652"/>
      <c r="O36" s="652"/>
      <c r="P36" s="652"/>
    </row>
    <row r="37" spans="2:16" s="631" customFormat="1" ht="15" customHeight="1" x14ac:dyDescent="0.25">
      <c r="C37" s="1488" t="s">
        <v>14</v>
      </c>
      <c r="D37" s="1488"/>
      <c r="E37" s="1488"/>
      <c r="F37" s="1488"/>
      <c r="G37" s="1488"/>
      <c r="H37" s="1488"/>
      <c r="I37" s="1488"/>
      <c r="J37" s="1488"/>
      <c r="K37" s="1488"/>
      <c r="L37" s="1488"/>
      <c r="M37" s="652"/>
      <c r="N37" s="652"/>
      <c r="O37" s="652"/>
      <c r="P37" s="652"/>
    </row>
    <row r="38" spans="2:16" s="631" customFormat="1" x14ac:dyDescent="0.25">
      <c r="L38" s="652"/>
      <c r="M38" s="652"/>
      <c r="N38" s="652"/>
      <c r="O38" s="652"/>
      <c r="P38" s="652"/>
    </row>
    <row r="39" spans="2:16" s="631" customFormat="1" x14ac:dyDescent="0.25">
      <c r="B39" s="652"/>
      <c r="C39" s="652"/>
      <c r="D39" s="652"/>
      <c r="E39" s="652"/>
      <c r="F39" s="652"/>
      <c r="G39" s="652"/>
      <c r="H39" s="652"/>
      <c r="I39" s="652"/>
      <c r="J39" s="652"/>
      <c r="K39" s="652"/>
      <c r="L39" s="652"/>
      <c r="M39" s="652"/>
      <c r="N39" s="652"/>
      <c r="O39" s="652"/>
      <c r="P39" s="652"/>
    </row>
    <row r="40" spans="2:16" s="631" customFormat="1" ht="5.25" customHeight="1" x14ac:dyDescent="0.25">
      <c r="B40" s="652"/>
      <c r="C40" s="652"/>
      <c r="D40" s="652"/>
      <c r="E40" s="652"/>
      <c r="F40" s="652"/>
      <c r="G40" s="652"/>
      <c r="H40" s="652"/>
      <c r="I40" s="652"/>
      <c r="J40" s="652"/>
      <c r="K40" s="652"/>
      <c r="L40" s="652"/>
      <c r="M40" s="652"/>
      <c r="N40" s="652"/>
      <c r="O40" s="652"/>
      <c r="P40" s="652"/>
    </row>
    <row r="41" spans="2:16" s="631" customFormat="1" ht="5.25" customHeight="1" x14ac:dyDescent="0.25">
      <c r="B41" s="652"/>
      <c r="C41" s="652"/>
      <c r="D41" s="652"/>
      <c r="E41" s="652"/>
      <c r="F41" s="652"/>
      <c r="G41" s="652"/>
      <c r="H41" s="652"/>
      <c r="I41" s="652"/>
      <c r="J41" s="652"/>
      <c r="K41" s="652"/>
      <c r="L41" s="652"/>
      <c r="M41" s="652"/>
      <c r="N41" s="652"/>
      <c r="O41" s="652"/>
      <c r="P41" s="652"/>
    </row>
    <row r="42" spans="2:16" s="631" customFormat="1" ht="16.5" customHeight="1" x14ac:dyDescent="0.25">
      <c r="B42" s="652"/>
      <c r="C42" s="652"/>
      <c r="D42" s="652"/>
      <c r="E42" s="652"/>
      <c r="F42" s="652"/>
      <c r="G42" s="652"/>
      <c r="H42" s="652"/>
      <c r="I42" s="652"/>
      <c r="J42" s="652"/>
      <c r="K42" s="652"/>
      <c r="L42" s="652"/>
      <c r="M42" s="652"/>
      <c r="N42" s="652"/>
      <c r="O42" s="652"/>
      <c r="P42" s="652"/>
    </row>
    <row r="43" spans="2:16" s="631" customFormat="1" x14ac:dyDescent="0.25">
      <c r="B43" s="652"/>
      <c r="C43" s="652"/>
      <c r="D43" s="652"/>
      <c r="E43" s="652"/>
      <c r="F43" s="652"/>
      <c r="G43" s="652"/>
      <c r="H43" s="652"/>
      <c r="I43" s="652"/>
      <c r="J43" s="652"/>
      <c r="K43" s="652"/>
      <c r="L43" s="652"/>
      <c r="M43" s="652"/>
      <c r="N43" s="652"/>
      <c r="O43" s="652"/>
      <c r="P43" s="652"/>
    </row>
    <row r="44" spans="2:16" s="631" customFormat="1" x14ac:dyDescent="0.25"/>
    <row r="45" spans="2:16" s="650" customFormat="1" x14ac:dyDescent="0.25"/>
    <row r="46" spans="2:16" s="657" customFormat="1" ht="12.75" customHeight="1" x14ac:dyDescent="0.25">
      <c r="B46" s="1484"/>
      <c r="C46" s="1484"/>
      <c r="D46" s="1484"/>
      <c r="E46" s="1484"/>
      <c r="F46" s="1484"/>
      <c r="G46" s="1484"/>
      <c r="H46" s="1484"/>
      <c r="I46" s="1484"/>
      <c r="J46" s="1484"/>
      <c r="K46" s="1484"/>
      <c r="L46" s="1484"/>
      <c r="M46" s="1484"/>
      <c r="N46" s="1484"/>
      <c r="O46" s="1484"/>
      <c r="P46" s="656"/>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7"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35"/>
      <c r="C3" s="1535"/>
      <c r="D3" s="1535"/>
      <c r="E3" s="1535"/>
      <c r="F3" s="1535"/>
      <c r="G3" s="1535"/>
      <c r="H3" s="1535"/>
      <c r="I3" s="1535"/>
      <c r="J3" s="12"/>
      <c r="Q3" s="16"/>
    </row>
    <row r="4" spans="2:30" s="4" customFormat="1" ht="2.25" customHeight="1" x14ac:dyDescent="0.25">
      <c r="B4" s="1536"/>
      <c r="C4" s="1536"/>
      <c r="D4" s="1536"/>
      <c r="E4" s="1536"/>
      <c r="F4" s="1536"/>
      <c r="G4" s="1536"/>
      <c r="H4" s="1536"/>
      <c r="I4" s="1536"/>
      <c r="J4" s="1536"/>
      <c r="K4" s="1536"/>
      <c r="L4" s="1536"/>
      <c r="M4" s="1536"/>
      <c r="N4" s="1536"/>
      <c r="O4" s="1536"/>
      <c r="P4" s="1536"/>
      <c r="Q4" s="1536"/>
      <c r="R4" s="1536"/>
      <c r="S4" s="1536"/>
      <c r="T4" s="1536"/>
    </row>
    <row r="5" spans="2:30" s="738" customFormat="1" ht="16.5" customHeight="1" x14ac:dyDescent="0.25">
      <c r="B5" s="1491" t="s">
        <v>411</v>
      </c>
      <c r="C5" s="1491"/>
      <c r="D5" s="1491"/>
      <c r="E5" s="1491"/>
      <c r="F5" s="1491"/>
      <c r="G5" s="1491"/>
      <c r="H5" s="1491"/>
      <c r="I5" s="1491"/>
      <c r="J5" s="1491"/>
      <c r="K5" s="1491"/>
      <c r="L5" s="1491"/>
      <c r="M5" s="1491"/>
      <c r="N5" s="1491"/>
      <c r="O5" s="1491"/>
      <c r="P5" s="1491"/>
      <c r="Q5" s="1491"/>
      <c r="R5" s="1491"/>
      <c r="S5" s="1491"/>
      <c r="T5" s="1491"/>
      <c r="U5" s="1491"/>
      <c r="V5" s="1491"/>
      <c r="W5" s="1491"/>
      <c r="X5" s="1491"/>
      <c r="Y5" s="1491"/>
      <c r="Z5" s="1491"/>
      <c r="AA5" s="1491"/>
      <c r="AB5" s="1491"/>
      <c r="AC5" s="712"/>
    </row>
    <row r="6" spans="2:30" s="738" customFormat="1" ht="14.25" customHeight="1" x14ac:dyDescent="0.25">
      <c r="B6" s="1425" t="str">
        <f>porsaad!$B$6</f>
        <v>Situación a 31 de octubre de 2024</v>
      </c>
      <c r="C6" s="1425"/>
      <c r="D6" s="1425"/>
      <c r="E6" s="1425"/>
      <c r="F6" s="1425"/>
      <c r="G6" s="1425"/>
      <c r="H6" s="1425"/>
      <c r="I6" s="1425"/>
      <c r="J6" s="1425"/>
      <c r="K6" s="1425"/>
      <c r="L6" s="1425"/>
      <c r="M6" s="1425"/>
      <c r="N6" s="1425"/>
      <c r="O6" s="1425"/>
      <c r="P6" s="1425"/>
      <c r="Q6" s="1425"/>
      <c r="R6" s="1425"/>
      <c r="S6" s="1425"/>
      <c r="T6" s="1425"/>
      <c r="U6" s="1425"/>
      <c r="V6" s="1425"/>
      <c r="W6" s="1425"/>
      <c r="X6" s="1425"/>
      <c r="Y6" s="1425"/>
      <c r="Z6" s="1425"/>
      <c r="AA6" s="1425"/>
      <c r="AB6" s="1425"/>
      <c r="AC6" s="1425"/>
    </row>
    <row r="7" spans="2:30" s="133" customFormat="1" ht="5.25" customHeight="1" x14ac:dyDescent="0.25"/>
    <row r="8" spans="2:30" s="134" customFormat="1" ht="21.75" customHeight="1" x14ac:dyDescent="0.25">
      <c r="B8" s="1537" t="s">
        <v>27</v>
      </c>
      <c r="D8" s="1537" t="s">
        <v>112</v>
      </c>
      <c r="E8" s="1537" t="s">
        <v>26</v>
      </c>
      <c r="F8" s="1537"/>
      <c r="G8" s="1537"/>
      <c r="H8" s="1537"/>
      <c r="I8" s="1537"/>
      <c r="J8" s="1537"/>
      <c r="K8" s="1537"/>
      <c r="L8" s="1537"/>
      <c r="M8" s="1537"/>
      <c r="N8" s="1537"/>
      <c r="O8" s="1537"/>
      <c r="P8" s="1537"/>
      <c r="Q8" s="1537"/>
      <c r="R8" s="1537"/>
      <c r="S8" s="1537"/>
    </row>
    <row r="9" spans="2:30" s="134" customFormat="1" ht="21.75" customHeight="1" x14ac:dyDescent="0.25">
      <c r="B9" s="1537"/>
      <c r="D9" s="1537"/>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37"/>
      <c r="D10" s="1537"/>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38" t="s">
        <v>24</v>
      </c>
      <c r="D12" s="141" t="s">
        <v>31</v>
      </c>
      <c r="E12" s="142">
        <f>'36perfresol'!E12</f>
        <v>587</v>
      </c>
      <c r="F12" s="141"/>
      <c r="G12" s="142">
        <f>'36perfresol'!H12</f>
        <v>10461</v>
      </c>
      <c r="H12" s="141"/>
      <c r="I12" s="142">
        <f>'36perfresol'!K12</f>
        <v>6195</v>
      </c>
      <c r="J12" s="141"/>
      <c r="K12" s="142">
        <f>'36perfresol'!N12</f>
        <v>9020</v>
      </c>
      <c r="L12" s="141"/>
      <c r="M12" s="142">
        <f>'36perfresol'!Q12</f>
        <v>8579</v>
      </c>
      <c r="N12" s="141"/>
      <c r="O12" s="142">
        <f>'36perfresol'!T12</f>
        <v>11788</v>
      </c>
      <c r="P12" s="141"/>
      <c r="Q12" s="142">
        <f>'36perfresol'!W12</f>
        <v>39864</v>
      </c>
      <c r="R12" s="141"/>
      <c r="S12" s="142">
        <f>'36perfresol'!Z12</f>
        <v>187840</v>
      </c>
      <c r="T12" s="143"/>
      <c r="V12" s="144">
        <f>E12/E$16</f>
        <v>0.2463281577843055</v>
      </c>
      <c r="W12" s="144">
        <f>G12/G$16</f>
        <v>0.24479337295830017</v>
      </c>
      <c r="X12" s="144">
        <f>I12/I$16</f>
        <v>0.23599999999999999</v>
      </c>
      <c r="Y12" s="144">
        <f>K12/K$16</f>
        <v>0.25015253203172666</v>
      </c>
      <c r="Z12" s="144">
        <f>M12/M$16</f>
        <v>0.19735903747498218</v>
      </c>
      <c r="AA12" s="144">
        <f>O12/O$16</f>
        <v>0.15982428548185909</v>
      </c>
      <c r="AB12" s="144">
        <f>Q12/Q$16</f>
        <v>0.15027820920729223</v>
      </c>
      <c r="AC12" s="144">
        <f>S12/S$16</f>
        <v>0.24431484150230737</v>
      </c>
      <c r="AD12" s="144"/>
    </row>
    <row r="13" spans="2:30" s="140" customFormat="1" ht="21" customHeight="1" x14ac:dyDescent="0.25">
      <c r="B13" s="1538"/>
      <c r="D13" s="141" t="s">
        <v>49</v>
      </c>
      <c r="E13" s="142">
        <f>'36perfresol'!E13</f>
        <v>793</v>
      </c>
      <c r="F13" s="141"/>
      <c r="G13" s="142">
        <f>'36perfresol'!H13</f>
        <v>12376</v>
      </c>
      <c r="H13" s="141"/>
      <c r="I13" s="142">
        <f>'36perfresol'!K13</f>
        <v>7966</v>
      </c>
      <c r="J13" s="141"/>
      <c r="K13" s="142">
        <f>'36perfresol'!N13</f>
        <v>11682</v>
      </c>
      <c r="L13" s="141"/>
      <c r="M13" s="142">
        <f>'36perfresol'!Q13</f>
        <v>13126</v>
      </c>
      <c r="N13" s="141"/>
      <c r="O13" s="142">
        <f>'36perfresol'!T13</f>
        <v>21352</v>
      </c>
      <c r="P13" s="141"/>
      <c r="Q13" s="142">
        <f>'36perfresol'!W13</f>
        <v>68661</v>
      </c>
      <c r="R13" s="141"/>
      <c r="S13" s="142">
        <f>'36perfresol'!Z13</f>
        <v>242549</v>
      </c>
      <c r="T13" s="143"/>
      <c r="V13" s="144">
        <f>E13/E$16</f>
        <v>0.33277381451951321</v>
      </c>
      <c r="W13" s="144">
        <f>G13/G$16</f>
        <v>0.28960546637337953</v>
      </c>
      <c r="X13" s="144">
        <f>I13/I$16</f>
        <v>0.30346666666666666</v>
      </c>
      <c r="Y13" s="144">
        <f>K13/K$16</f>
        <v>0.32397803538743136</v>
      </c>
      <c r="Z13" s="144">
        <f>M13/M$16</f>
        <v>0.30196231797372841</v>
      </c>
      <c r="AA13" s="144">
        <f>O13/O$16</f>
        <v>0.28949509192472478</v>
      </c>
      <c r="AB13" s="144">
        <f>Q13/Q$16</f>
        <v>0.25883634663811694</v>
      </c>
      <c r="AC13" s="144">
        <f>S13/S$16</f>
        <v>0.31547231948223564</v>
      </c>
      <c r="AD13" s="144"/>
    </row>
    <row r="14" spans="2:30" s="140" customFormat="1" ht="21" customHeight="1" x14ac:dyDescent="0.25">
      <c r="B14" s="1538"/>
      <c r="D14" s="141" t="s">
        <v>50</v>
      </c>
      <c r="E14" s="142">
        <f>'36perfresol'!E14</f>
        <v>386</v>
      </c>
      <c r="F14" s="141"/>
      <c r="G14" s="142">
        <f>'36perfresol'!H14</f>
        <v>9140</v>
      </c>
      <c r="H14" s="141"/>
      <c r="I14" s="142">
        <f>'36perfresol'!K14</f>
        <v>7277</v>
      </c>
      <c r="J14" s="141"/>
      <c r="K14" s="142">
        <f>'36perfresol'!N14</f>
        <v>9949</v>
      </c>
      <c r="L14" s="141"/>
      <c r="M14" s="142">
        <f>'36perfresol'!Q14</f>
        <v>13395</v>
      </c>
      <c r="N14" s="141"/>
      <c r="O14" s="142">
        <f>'36perfresol'!T14</f>
        <v>23788</v>
      </c>
      <c r="P14" s="141"/>
      <c r="Q14" s="142">
        <f>'36perfresol'!W14</f>
        <v>85846</v>
      </c>
      <c r="R14" s="141"/>
      <c r="S14" s="142">
        <f>'36perfresol'!Z14</f>
        <v>214033</v>
      </c>
      <c r="T14" s="143"/>
      <c r="V14" s="144">
        <f>E14/E$16</f>
        <v>0.16198069660092321</v>
      </c>
      <c r="W14" s="144">
        <f>G14/G$16</f>
        <v>0.21388121870173632</v>
      </c>
      <c r="X14" s="144">
        <f>I14/I$16</f>
        <v>0.27721904761904764</v>
      </c>
      <c r="Y14" s="144">
        <f>K14/K$16</f>
        <v>0.27591657884519383</v>
      </c>
      <c r="Z14" s="144">
        <f>M14/M$16</f>
        <v>0.30815063608548621</v>
      </c>
      <c r="AA14" s="144">
        <f>O14/O$16</f>
        <v>0.32252291339009709</v>
      </c>
      <c r="AB14" s="144">
        <f>Q14/Q$16</f>
        <v>0.32361988630366273</v>
      </c>
      <c r="AC14" s="144">
        <f>S14/S$16</f>
        <v>0.27838287090749231</v>
      </c>
      <c r="AD14" s="144"/>
    </row>
    <row r="15" spans="2:30" s="140" customFormat="1" ht="21" customHeight="1" x14ac:dyDescent="0.25">
      <c r="B15" s="1538"/>
      <c r="D15" s="141" t="s">
        <v>113</v>
      </c>
      <c r="E15" s="142">
        <f>'36perfresol'!E15</f>
        <v>617</v>
      </c>
      <c r="F15" s="141"/>
      <c r="G15" s="142">
        <f>'36perfresol'!H15</f>
        <v>10757</v>
      </c>
      <c r="H15" s="141"/>
      <c r="I15" s="142">
        <f>'36perfresol'!K15</f>
        <v>4812</v>
      </c>
      <c r="J15" s="141"/>
      <c r="K15" s="142">
        <f>'36perfresol'!N15</f>
        <v>5407</v>
      </c>
      <c r="L15" s="141"/>
      <c r="M15" s="142">
        <f>'36perfresol'!Q15</f>
        <v>8369</v>
      </c>
      <c r="N15" s="141"/>
      <c r="O15" s="142">
        <f>'36perfresol'!T15</f>
        <v>16828</v>
      </c>
      <c r="P15" s="141"/>
      <c r="Q15" s="142">
        <f>'36perfresol'!W15</f>
        <v>70897</v>
      </c>
      <c r="R15" s="141"/>
      <c r="S15" s="142">
        <f>'36perfresol'!Z15</f>
        <v>124422</v>
      </c>
      <c r="T15" s="143"/>
      <c r="V15" s="144">
        <f>E15/E$16</f>
        <v>0.25891733109525805</v>
      </c>
      <c r="W15" s="144">
        <f>G15/G$16</f>
        <v>0.25171994196658398</v>
      </c>
      <c r="X15" s="144">
        <f>I15/I$16</f>
        <v>0.18331428571428571</v>
      </c>
      <c r="Y15" s="144">
        <f>K15/K$16</f>
        <v>0.14995285373564812</v>
      </c>
      <c r="Z15" s="144">
        <f>M15/M$16</f>
        <v>0.19252800846580323</v>
      </c>
      <c r="AA15" s="144">
        <f>O15/O$16</f>
        <v>0.22815770920331904</v>
      </c>
      <c r="AB15" s="144">
        <f>Q15/Q$16</f>
        <v>0.26726555785092809</v>
      </c>
      <c r="AC15" s="144">
        <f>S15/S$16</f>
        <v>0.16182996810796468</v>
      </c>
      <c r="AD15" s="144"/>
    </row>
    <row r="16" spans="2:30" s="140" customFormat="1" ht="21" customHeight="1" x14ac:dyDescent="0.25">
      <c r="B16" s="1538"/>
      <c r="D16" s="145" t="s">
        <v>68</v>
      </c>
      <c r="E16" s="142">
        <f>SUM(E12:E15)</f>
        <v>2383</v>
      </c>
      <c r="F16" s="141"/>
      <c r="G16" s="142">
        <f>SUM(G12:G15)</f>
        <v>42734</v>
      </c>
      <c r="H16" s="141"/>
      <c r="I16" s="142">
        <f>SUM(I12:I15)</f>
        <v>26250</v>
      </c>
      <c r="J16" s="141"/>
      <c r="K16" s="142">
        <f>SUM(K12:K15)</f>
        <v>36058</v>
      </c>
      <c r="L16" s="141"/>
      <c r="M16" s="142">
        <f>SUM(M12:M15)</f>
        <v>43469</v>
      </c>
      <c r="N16" s="141"/>
      <c r="O16" s="142">
        <f>SUM(O12:O15)</f>
        <v>73756</v>
      </c>
      <c r="P16" s="141"/>
      <c r="Q16" s="142">
        <f>SUM(Q12:Q15)</f>
        <v>265268</v>
      </c>
      <c r="R16" s="141"/>
      <c r="S16" s="142">
        <f>SUM(S12:S15)</f>
        <v>768844</v>
      </c>
      <c r="T16" s="143"/>
      <c r="V16" s="144"/>
    </row>
    <row r="17" spans="2:29" s="140" customFormat="1" ht="21" customHeight="1" x14ac:dyDescent="0.25">
      <c r="B17" s="1538" t="s">
        <v>23</v>
      </c>
      <c r="D17" s="141" t="s">
        <v>31</v>
      </c>
      <c r="E17" s="142">
        <f>'36perfresol'!E17</f>
        <v>727</v>
      </c>
      <c r="F17" s="141"/>
      <c r="G17" s="142">
        <f>'36perfresol'!H17</f>
        <v>22270</v>
      </c>
      <c r="H17" s="141"/>
      <c r="I17" s="142">
        <f>'36perfresol'!K17</f>
        <v>9616</v>
      </c>
      <c r="J17" s="141"/>
      <c r="K17" s="142">
        <f>'36perfresol'!N17</f>
        <v>11123</v>
      </c>
      <c r="L17" s="141"/>
      <c r="M17" s="142">
        <f>'36perfresol'!Q17</f>
        <v>9736</v>
      </c>
      <c r="N17" s="141"/>
      <c r="O17" s="142">
        <f>'36perfresol'!T17</f>
        <v>12958</v>
      </c>
      <c r="P17" s="141"/>
      <c r="Q17" s="142">
        <f>'36perfresol'!W17</f>
        <v>29736</v>
      </c>
      <c r="R17" s="141"/>
      <c r="S17" s="142">
        <f>'36perfresol'!Z17</f>
        <v>60141</v>
      </c>
      <c r="T17" s="143"/>
      <c r="V17" s="144">
        <f>E17/E$21</f>
        <v>0.24273789649415692</v>
      </c>
      <c r="W17" s="144">
        <f>G17/G$21</f>
        <v>0.25003648938439604</v>
      </c>
      <c r="X17" s="144">
        <f>I17/I$21</f>
        <v>0.2283597330736897</v>
      </c>
      <c r="Y17" s="144">
        <f>K17/K$21</f>
        <v>0.2362223118907554</v>
      </c>
      <c r="Z17" s="144">
        <f>M17/M$21</f>
        <v>0.19986451255311724</v>
      </c>
      <c r="AA17" s="144">
        <f>O17/O$21</f>
        <v>0.1748246087425796</v>
      </c>
      <c r="AB17" s="144">
        <f>Q17/Q$21</f>
        <v>0.18774149556784606</v>
      </c>
      <c r="AC17" s="144">
        <f>S17/S$21</f>
        <v>0.20718057895226383</v>
      </c>
    </row>
    <row r="18" spans="2:29" s="140" customFormat="1" ht="21" customHeight="1" x14ac:dyDescent="0.25">
      <c r="B18" s="1538"/>
      <c r="D18" s="141" t="s">
        <v>49</v>
      </c>
      <c r="E18" s="142">
        <f>'36perfresol'!E18</f>
        <v>1111</v>
      </c>
      <c r="F18" s="141"/>
      <c r="G18" s="142">
        <f>'36perfresol'!H18</f>
        <v>30636</v>
      </c>
      <c r="H18" s="141"/>
      <c r="I18" s="142">
        <f>'36perfresol'!K18</f>
        <v>12572</v>
      </c>
      <c r="J18" s="141"/>
      <c r="K18" s="142">
        <f>'36perfresol'!N18</f>
        <v>15388</v>
      </c>
      <c r="L18" s="141"/>
      <c r="M18" s="142">
        <f>'36perfresol'!Q18</f>
        <v>15772</v>
      </c>
      <c r="N18" s="141"/>
      <c r="O18" s="142">
        <f>'36perfresol'!T18</f>
        <v>23210</v>
      </c>
      <c r="P18" s="141"/>
      <c r="Q18" s="142">
        <f>'36perfresol'!W18</f>
        <v>46565</v>
      </c>
      <c r="R18" s="141"/>
      <c r="S18" s="142">
        <f>'36perfresol'!Z18</f>
        <v>83605</v>
      </c>
      <c r="T18" s="143"/>
      <c r="V18" s="144">
        <f>E18/E$21</f>
        <v>0.3709515859766277</v>
      </c>
      <c r="W18" s="144">
        <f>G18/G$21</f>
        <v>0.34396577857118799</v>
      </c>
      <c r="X18" s="144">
        <f>I18/I$21</f>
        <v>0.29855850293286473</v>
      </c>
      <c r="Y18" s="144">
        <f>K18/K$21</f>
        <v>0.32679932890182001</v>
      </c>
      <c r="Z18" s="144">
        <f>M18/M$21</f>
        <v>0.32377394124771619</v>
      </c>
      <c r="AA18" s="144">
        <f>O18/O$21</f>
        <v>0.31314085267134378</v>
      </c>
      <c r="AB18" s="144">
        <f>Q18/Q$21</f>
        <v>0.2939932318104907</v>
      </c>
      <c r="AC18" s="144">
        <f>S18/S$21</f>
        <v>0.28801204341969733</v>
      </c>
    </row>
    <row r="19" spans="2:29" s="140" customFormat="1" ht="21" customHeight="1" x14ac:dyDescent="0.25">
      <c r="B19" s="1538"/>
      <c r="D19" s="141" t="s">
        <v>50</v>
      </c>
      <c r="E19" s="142">
        <f>'36perfresol'!E19</f>
        <v>414</v>
      </c>
      <c r="F19" s="141"/>
      <c r="G19" s="142">
        <f>'36perfresol'!H19</f>
        <v>21039</v>
      </c>
      <c r="H19" s="141"/>
      <c r="I19" s="142">
        <f>'36perfresol'!K19</f>
        <v>12384</v>
      </c>
      <c r="J19" s="141"/>
      <c r="K19" s="142">
        <f>'36perfresol'!N19</f>
        <v>13990</v>
      </c>
      <c r="L19" s="141"/>
      <c r="M19" s="142">
        <f>'36perfresol'!Q19</f>
        <v>15397</v>
      </c>
      <c r="N19" s="141"/>
      <c r="O19" s="142">
        <f>'36perfresol'!T19</f>
        <v>23494</v>
      </c>
      <c r="P19" s="141"/>
      <c r="Q19" s="142">
        <f>'36perfresol'!W19</f>
        <v>46034</v>
      </c>
      <c r="R19" s="141"/>
      <c r="S19" s="142">
        <f>'36perfresol'!Z19</f>
        <v>84049</v>
      </c>
      <c r="T19" s="143"/>
      <c r="V19" s="144">
        <f>E19/E$21</f>
        <v>0.13823038397328882</v>
      </c>
      <c r="W19" s="144">
        <f>G19/G$21</f>
        <v>0.23621543332547409</v>
      </c>
      <c r="X19" s="144">
        <f>I19/I$21</f>
        <v>0.29409389916644896</v>
      </c>
      <c r="Y19" s="144">
        <f>K19/K$21</f>
        <v>0.29710960562363287</v>
      </c>
      <c r="Z19" s="144">
        <f>M19/M$21</f>
        <v>0.31607579085665016</v>
      </c>
      <c r="AA19" s="144">
        <f>O19/O$21</f>
        <v>0.31697247706422016</v>
      </c>
      <c r="AB19" s="144">
        <f>Q19/Q$21</f>
        <v>0.29064070510392204</v>
      </c>
      <c r="AC19" s="144">
        <f>S19/S$21</f>
        <v>0.28954158528057106</v>
      </c>
    </row>
    <row r="20" spans="2:29" s="140" customFormat="1" ht="21" customHeight="1" x14ac:dyDescent="0.25">
      <c r="B20" s="1538"/>
      <c r="D20" s="141" t="s">
        <v>113</v>
      </c>
      <c r="E20" s="142">
        <f>'36perfresol'!E20</f>
        <v>743</v>
      </c>
      <c r="F20" s="141"/>
      <c r="G20" s="142">
        <f>'36perfresol'!H20</f>
        <v>15122</v>
      </c>
      <c r="H20" s="141"/>
      <c r="I20" s="142">
        <f>'36perfresol'!K20</f>
        <v>7537</v>
      </c>
      <c r="J20" s="141"/>
      <c r="K20" s="142">
        <f>'36perfresol'!N20</f>
        <v>6586</v>
      </c>
      <c r="L20" s="141"/>
      <c r="M20" s="142">
        <f>'36perfresol'!Q20</f>
        <v>7808</v>
      </c>
      <c r="N20" s="141"/>
      <c r="O20" s="142">
        <f>'36perfresol'!T20</f>
        <v>14458</v>
      </c>
      <c r="P20" s="141"/>
      <c r="Q20" s="142">
        <f>'36perfresol'!W20</f>
        <v>36053</v>
      </c>
      <c r="R20" s="141"/>
      <c r="S20" s="142">
        <f>'36perfresol'!Z20</f>
        <v>62488</v>
      </c>
      <c r="T20" s="143"/>
      <c r="V20" s="144">
        <f>E20/E$21</f>
        <v>0.24808013355592654</v>
      </c>
      <c r="W20" s="144">
        <f>G20/G$21</f>
        <v>0.16978229871894193</v>
      </c>
      <c r="X20" s="144">
        <f>I20/I$21</f>
        <v>0.17898786482699661</v>
      </c>
      <c r="Y20" s="144">
        <f>K20/K$21</f>
        <v>0.13986875358379169</v>
      </c>
      <c r="Z20" s="144">
        <f>M20/M$21</f>
        <v>0.16028575534251638</v>
      </c>
      <c r="AA20" s="144">
        <f>O20/O$21</f>
        <v>0.19506206152185646</v>
      </c>
      <c r="AB20" s="144">
        <f>Q20/Q$21</f>
        <v>0.22762456751774124</v>
      </c>
      <c r="AC20" s="144">
        <f>S20/S$21</f>
        <v>0.21526579234746782</v>
      </c>
    </row>
    <row r="21" spans="2:29" s="140" customFormat="1" ht="21" customHeight="1" x14ac:dyDescent="0.25">
      <c r="B21" s="1538"/>
      <c r="D21" s="145" t="s">
        <v>68</v>
      </c>
      <c r="E21" s="142">
        <f>SUM(E17:E20)</f>
        <v>2995</v>
      </c>
      <c r="F21" s="141"/>
      <c r="G21" s="142">
        <f>SUM(G17:G20)</f>
        <v>89067</v>
      </c>
      <c r="H21" s="141"/>
      <c r="I21" s="142">
        <f>SUM(I17:I20)</f>
        <v>42109</v>
      </c>
      <c r="J21" s="141"/>
      <c r="K21" s="142">
        <f>SUM(K17:K20)</f>
        <v>47087</v>
      </c>
      <c r="L21" s="141"/>
      <c r="M21" s="142">
        <f>SUM(M17:M20)</f>
        <v>48713</v>
      </c>
      <c r="N21" s="141"/>
      <c r="O21" s="142">
        <f>SUM(O17:O20)</f>
        <v>74120</v>
      </c>
      <c r="P21" s="141"/>
      <c r="Q21" s="142">
        <f>SUM(Q17:Q20)</f>
        <v>158388</v>
      </c>
      <c r="R21" s="141"/>
      <c r="S21" s="142">
        <f>SUM(S17:S20)</f>
        <v>290283</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37" t="s">
        <v>0</v>
      </c>
      <c r="C23" s="1537"/>
      <c r="D23" s="1537"/>
      <c r="E23" s="147">
        <f>E16+E21</f>
        <v>5378</v>
      </c>
      <c r="F23" s="143"/>
      <c r="G23" s="147">
        <f>G16+G21</f>
        <v>131801</v>
      </c>
      <c r="H23" s="143"/>
      <c r="I23" s="147">
        <f>I16+I21</f>
        <v>68359</v>
      </c>
      <c r="J23" s="143"/>
      <c r="K23" s="147">
        <f>K16+K21</f>
        <v>83145</v>
      </c>
      <c r="L23" s="143"/>
      <c r="M23" s="147">
        <f>M16+M21</f>
        <v>92182</v>
      </c>
      <c r="N23" s="143"/>
      <c r="O23" s="147">
        <f>O16+O21</f>
        <v>147876</v>
      </c>
      <c r="P23" s="143"/>
      <c r="Q23" s="147">
        <f>Q16+Q21</f>
        <v>423656</v>
      </c>
      <c r="R23" s="143"/>
      <c r="S23" s="147">
        <f>S16+S21</f>
        <v>1059127</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39"/>
      <c r="D37" s="1539"/>
      <c r="E37" s="1539"/>
      <c r="F37" s="1539"/>
      <c r="G37" s="1539"/>
      <c r="H37" s="1539"/>
      <c r="I37" s="1539"/>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40"/>
      <c r="C46" s="1541"/>
      <c r="D46" s="1541"/>
      <c r="E46" s="1541"/>
      <c r="F46" s="1541"/>
      <c r="G46" s="1541"/>
      <c r="H46" s="1541"/>
      <c r="I46" s="1541"/>
      <c r="J46" s="1541"/>
      <c r="K46" s="1541"/>
      <c r="L46" s="107"/>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35"/>
      <c r="C3" s="1535"/>
      <c r="D3" s="1535"/>
      <c r="E3" s="1535"/>
      <c r="F3" s="1535"/>
      <c r="G3" s="1535"/>
      <c r="H3" s="1535"/>
      <c r="I3" s="1535"/>
      <c r="J3" s="12"/>
      <c r="Q3" s="16"/>
    </row>
    <row r="4" spans="2:30" s="4" customFormat="1" ht="2.25" customHeight="1" x14ac:dyDescent="0.25">
      <c r="B4" s="1536"/>
      <c r="C4" s="1536"/>
      <c r="D4" s="1536"/>
      <c r="E4" s="1536"/>
      <c r="F4" s="1536"/>
      <c r="G4" s="1536"/>
      <c r="H4" s="1536"/>
      <c r="I4" s="1536"/>
      <c r="J4" s="1536"/>
      <c r="K4" s="1536"/>
      <c r="L4" s="1536"/>
      <c r="M4" s="1536"/>
      <c r="N4" s="1536"/>
      <c r="O4" s="1536"/>
      <c r="P4" s="1536"/>
      <c r="Q4" s="1536"/>
      <c r="R4" s="1536"/>
      <c r="S4" s="1536"/>
      <c r="T4" s="1536"/>
    </row>
    <row r="5" spans="2:30" s="738" customFormat="1" ht="16.5" customHeight="1" x14ac:dyDescent="0.25">
      <c r="B5" s="1491" t="s">
        <v>412</v>
      </c>
      <c r="C5" s="1491"/>
      <c r="D5" s="1491"/>
      <c r="E5" s="1491"/>
      <c r="F5" s="1491"/>
      <c r="G5" s="1491"/>
      <c r="H5" s="1491"/>
      <c r="I5" s="1491"/>
      <c r="J5" s="1491"/>
      <c r="K5" s="1491"/>
      <c r="L5" s="1491"/>
      <c r="M5" s="1491"/>
      <c r="N5" s="1491"/>
      <c r="O5" s="1491"/>
      <c r="P5" s="1491"/>
      <c r="Q5" s="1491"/>
      <c r="R5" s="1491"/>
      <c r="S5" s="1491"/>
      <c r="T5" s="1491"/>
      <c r="U5" s="1491"/>
      <c r="V5" s="1491"/>
      <c r="W5" s="1491"/>
      <c r="X5" s="1491"/>
      <c r="Y5" s="1491"/>
      <c r="Z5" s="1491"/>
      <c r="AA5" s="1491"/>
      <c r="AB5" s="1491"/>
      <c r="AC5" s="712"/>
    </row>
    <row r="6" spans="2:30" s="738" customFormat="1" ht="14.25" customHeight="1" x14ac:dyDescent="0.25">
      <c r="B6" s="1425" t="str">
        <f>porsaad!$B$6</f>
        <v>Situación a 31 de octubre de 2024</v>
      </c>
      <c r="C6" s="1425"/>
      <c r="D6" s="1425"/>
      <c r="E6" s="1425"/>
      <c r="F6" s="1425"/>
      <c r="G6" s="1425"/>
      <c r="H6" s="1425"/>
      <c r="I6" s="1425"/>
      <c r="J6" s="1425"/>
      <c r="K6" s="1425"/>
      <c r="L6" s="1425"/>
      <c r="M6" s="1425"/>
      <c r="N6" s="1425"/>
      <c r="O6" s="1425"/>
      <c r="P6" s="1425"/>
      <c r="Q6" s="1425"/>
      <c r="R6" s="1425"/>
      <c r="S6" s="1425"/>
      <c r="T6" s="1425"/>
      <c r="U6" s="1425"/>
      <c r="V6" s="1425"/>
      <c r="W6" s="1425"/>
      <c r="X6" s="1425"/>
      <c r="Y6" s="1425"/>
      <c r="Z6" s="1425"/>
      <c r="AA6" s="1425"/>
      <c r="AB6" s="1425"/>
      <c r="AC6" s="1425"/>
    </row>
    <row r="7" spans="2:30" s="133" customFormat="1" ht="5.25" customHeight="1" x14ac:dyDescent="0.25"/>
    <row r="8" spans="2:30" s="134" customFormat="1" ht="21.75" customHeight="1" x14ac:dyDescent="0.25">
      <c r="B8" s="1537" t="s">
        <v>27</v>
      </c>
      <c r="D8" s="1537" t="s">
        <v>112</v>
      </c>
      <c r="E8" s="1537" t="s">
        <v>26</v>
      </c>
      <c r="F8" s="1537"/>
      <c r="G8" s="1537"/>
      <c r="H8" s="1537"/>
      <c r="I8" s="1537"/>
      <c r="J8" s="1537"/>
      <c r="K8" s="1537"/>
      <c r="L8" s="1537"/>
      <c r="M8" s="1537"/>
      <c r="N8" s="1537"/>
      <c r="O8" s="1537"/>
      <c r="P8" s="1537"/>
      <c r="Q8" s="1537"/>
      <c r="R8" s="1537"/>
      <c r="S8" s="1537"/>
    </row>
    <row r="9" spans="2:30" s="134" customFormat="1" ht="21.75" customHeight="1" x14ac:dyDescent="0.25">
      <c r="B9" s="1537"/>
      <c r="D9" s="1537"/>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37"/>
      <c r="D10" s="1537"/>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38" t="s">
        <v>24</v>
      </c>
      <c r="D12" s="141" t="s">
        <v>31</v>
      </c>
      <c r="E12" s="142">
        <f>'36perfresol'!E12</f>
        <v>587</v>
      </c>
      <c r="F12" s="141"/>
      <c r="G12" s="142">
        <f>'36perfresol'!H12</f>
        <v>10461</v>
      </c>
      <c r="H12" s="141"/>
      <c r="I12" s="142">
        <f>'36perfresol'!K12</f>
        <v>6195</v>
      </c>
      <c r="J12" s="141"/>
      <c r="K12" s="142">
        <f>'36perfresol'!N12</f>
        <v>9020</v>
      </c>
      <c r="L12" s="141"/>
      <c r="M12" s="142">
        <f>'36perfresol'!Q12</f>
        <v>8579</v>
      </c>
      <c r="N12" s="141"/>
      <c r="O12" s="142">
        <f>'36perfresol'!T12</f>
        <v>11788</v>
      </c>
      <c r="P12" s="141"/>
      <c r="Q12" s="142">
        <f>'36perfresol'!W12</f>
        <v>39864</v>
      </c>
      <c r="R12" s="141"/>
      <c r="S12" s="142">
        <f>'36perfresol'!Z12</f>
        <v>187840</v>
      </c>
      <c r="T12" s="143"/>
      <c r="V12" s="144">
        <f>E12/E$16</f>
        <v>0.33238958097395244</v>
      </c>
      <c r="W12" s="144">
        <f>G12/G$16</f>
        <v>0.32714138286893707</v>
      </c>
      <c r="X12" s="144">
        <f>I12/I$16</f>
        <v>0.28897285194514416</v>
      </c>
      <c r="Y12" s="144">
        <f>K12/K$16</f>
        <v>0.29428077387360935</v>
      </c>
      <c r="Z12" s="144">
        <f>M12/M$16</f>
        <v>0.24441595441595443</v>
      </c>
      <c r="AA12" s="144">
        <f>O12/O$16</f>
        <v>0.20706857785272625</v>
      </c>
      <c r="AB12" s="144">
        <f>Q12/Q$16</f>
        <v>0.20509232344331202</v>
      </c>
      <c r="AC12" s="144">
        <f>S12/S$16</f>
        <v>0.29148601382324008</v>
      </c>
      <c r="AD12" s="144"/>
    </row>
    <row r="13" spans="2:30" s="140" customFormat="1" ht="21" customHeight="1" x14ac:dyDescent="0.25">
      <c r="B13" s="1538"/>
      <c r="D13" s="141" t="s">
        <v>49</v>
      </c>
      <c r="E13" s="142">
        <f>'36perfresol'!E13</f>
        <v>793</v>
      </c>
      <c r="F13" s="141"/>
      <c r="G13" s="142">
        <f>'36perfresol'!H13</f>
        <v>12376</v>
      </c>
      <c r="H13" s="141"/>
      <c r="I13" s="142">
        <f>'36perfresol'!K13</f>
        <v>7966</v>
      </c>
      <c r="J13" s="141"/>
      <c r="K13" s="142">
        <f>'36perfresol'!N13</f>
        <v>11682</v>
      </c>
      <c r="L13" s="141"/>
      <c r="M13" s="142">
        <f>'36perfresol'!Q13</f>
        <v>13126</v>
      </c>
      <c r="N13" s="141"/>
      <c r="O13" s="142">
        <f>'36perfresol'!T13</f>
        <v>21352</v>
      </c>
      <c r="P13" s="141"/>
      <c r="Q13" s="142">
        <f>'36perfresol'!W13</f>
        <v>68661</v>
      </c>
      <c r="R13" s="141"/>
      <c r="S13" s="142">
        <f>'36perfresol'!Z13</f>
        <v>242549</v>
      </c>
      <c r="T13" s="143"/>
      <c r="V13" s="144">
        <f>E13/E$16</f>
        <v>0.44903737259343146</v>
      </c>
      <c r="W13" s="144">
        <f>G13/G$16</f>
        <v>0.38702817650186072</v>
      </c>
      <c r="X13" s="144">
        <f>I13/I$16</f>
        <v>0.37158317007183506</v>
      </c>
      <c r="Y13" s="144">
        <f>K13/K$16</f>
        <v>0.381129490065577</v>
      </c>
      <c r="Z13" s="144">
        <f>M13/M$16</f>
        <v>0.37396011396011397</v>
      </c>
      <c r="AA13" s="144">
        <f>O13/O$16</f>
        <v>0.37507026419336709</v>
      </c>
      <c r="AB13" s="144">
        <f>Q13/Q$16</f>
        <v>0.35324714077717356</v>
      </c>
      <c r="AC13" s="144">
        <f>S13/S$16</f>
        <v>0.3763822464161683</v>
      </c>
      <c r="AD13" s="144"/>
    </row>
    <row r="14" spans="2:30" s="140" customFormat="1" ht="21" customHeight="1" x14ac:dyDescent="0.25">
      <c r="B14" s="1538"/>
      <c r="D14" s="141" t="s">
        <v>50</v>
      </c>
      <c r="E14" s="142">
        <f>'36perfresol'!E14</f>
        <v>386</v>
      </c>
      <c r="F14" s="141"/>
      <c r="G14" s="142">
        <f>'36perfresol'!H14</f>
        <v>9140</v>
      </c>
      <c r="H14" s="141"/>
      <c r="I14" s="142">
        <f>'36perfresol'!K14</f>
        <v>7277</v>
      </c>
      <c r="J14" s="141"/>
      <c r="K14" s="142">
        <f>'36perfresol'!N14</f>
        <v>9949</v>
      </c>
      <c r="L14" s="141"/>
      <c r="M14" s="142">
        <f>'36perfresol'!Q14</f>
        <v>13395</v>
      </c>
      <c r="N14" s="141"/>
      <c r="O14" s="142">
        <f>'36perfresol'!T14</f>
        <v>23788</v>
      </c>
      <c r="P14" s="141"/>
      <c r="Q14" s="142">
        <f>'36perfresol'!W14</f>
        <v>85846</v>
      </c>
      <c r="R14" s="141"/>
      <c r="S14" s="142">
        <f>'36perfresol'!Z14</f>
        <v>214033</v>
      </c>
      <c r="T14" s="143"/>
      <c r="V14" s="144">
        <f>E14/E$16</f>
        <v>0.21857304643261607</v>
      </c>
      <c r="W14" s="144">
        <f>G14/G$16</f>
        <v>0.28583044062920226</v>
      </c>
      <c r="X14" s="144">
        <f>I14/I$16</f>
        <v>0.33944397798302078</v>
      </c>
      <c r="Y14" s="144">
        <f>K14/K$16</f>
        <v>0.32458973606081365</v>
      </c>
      <c r="Z14" s="144">
        <f>M14/M$16</f>
        <v>0.3816239316239316</v>
      </c>
      <c r="AA14" s="144">
        <f>O14/O$16</f>
        <v>0.41786115795390671</v>
      </c>
      <c r="AB14" s="144">
        <f>Q14/Q$16</f>
        <v>0.44166053577951442</v>
      </c>
      <c r="AC14" s="144">
        <f>S14/S$16</f>
        <v>0.33213173976059168</v>
      </c>
      <c r="AD14" s="144"/>
    </row>
    <row r="15" spans="2:30" s="140" customFormat="1" ht="21" customHeight="1" x14ac:dyDescent="0.25">
      <c r="B15" s="1538"/>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5">
      <c r="B16" s="1538"/>
      <c r="D16" s="145" t="s">
        <v>68</v>
      </c>
      <c r="E16" s="142">
        <f>SUM(E12:E15)</f>
        <v>1766</v>
      </c>
      <c r="F16" s="141"/>
      <c r="G16" s="142">
        <f>SUM(G12:G15)</f>
        <v>31977</v>
      </c>
      <c r="H16" s="141"/>
      <c r="I16" s="142">
        <f>SUM(I12:I15)</f>
        <v>21438</v>
      </c>
      <c r="J16" s="141"/>
      <c r="K16" s="142">
        <f>SUM(K12:K15)</f>
        <v>30651</v>
      </c>
      <c r="L16" s="141"/>
      <c r="M16" s="142">
        <f>SUM(M12:M15)</f>
        <v>35100</v>
      </c>
      <c r="N16" s="141"/>
      <c r="O16" s="142">
        <f>SUM(O12:O15)</f>
        <v>56928</v>
      </c>
      <c r="P16" s="141"/>
      <c r="Q16" s="142">
        <f>SUM(Q12:Q15)</f>
        <v>194371</v>
      </c>
      <c r="R16" s="141"/>
      <c r="S16" s="142">
        <f>SUM(S12:S15)</f>
        <v>644422</v>
      </c>
      <c r="T16" s="143"/>
      <c r="V16" s="144"/>
    </row>
    <row r="17" spans="2:29" s="140" customFormat="1" ht="21" customHeight="1" x14ac:dyDescent="0.25">
      <c r="B17" s="1538" t="s">
        <v>23</v>
      </c>
      <c r="D17" s="141" t="s">
        <v>31</v>
      </c>
      <c r="E17" s="142">
        <f>'36perfresol'!E17</f>
        <v>727</v>
      </c>
      <c r="F17" s="141"/>
      <c r="G17" s="142">
        <f>'36perfresol'!H17</f>
        <v>22270</v>
      </c>
      <c r="H17" s="141"/>
      <c r="I17" s="142">
        <f>'36perfresol'!K17</f>
        <v>9616</v>
      </c>
      <c r="J17" s="141"/>
      <c r="K17" s="142">
        <f>'36perfresol'!N17</f>
        <v>11123</v>
      </c>
      <c r="L17" s="141"/>
      <c r="M17" s="142">
        <f>'36perfresol'!Q17</f>
        <v>9736</v>
      </c>
      <c r="N17" s="141"/>
      <c r="O17" s="142">
        <f>'36perfresol'!T17</f>
        <v>12958</v>
      </c>
      <c r="P17" s="141"/>
      <c r="Q17" s="142">
        <f>'36perfresol'!W17</f>
        <v>29736</v>
      </c>
      <c r="R17" s="141"/>
      <c r="S17" s="142">
        <f>'36perfresol'!Z17</f>
        <v>60141</v>
      </c>
      <c r="T17" s="143"/>
      <c r="V17" s="144">
        <f>E17/E$21</f>
        <v>0.3228241563055062</v>
      </c>
      <c r="W17" s="144">
        <f>G17/G$21</f>
        <v>0.30116978835621072</v>
      </c>
      <c r="X17" s="144">
        <f>I17/I$21</f>
        <v>0.27814416290639826</v>
      </c>
      <c r="Y17" s="144">
        <f>K17/K$21</f>
        <v>0.27463519419273597</v>
      </c>
      <c r="Z17" s="144">
        <f>M17/M$21</f>
        <v>0.23801491260237134</v>
      </c>
      <c r="AA17" s="144">
        <f>O17/O$21</f>
        <v>0.21719017129831383</v>
      </c>
      <c r="AB17" s="144">
        <f>Q17/Q$21</f>
        <v>0.24307025789839376</v>
      </c>
      <c r="AC17" s="144">
        <f>S17/S$21</f>
        <v>0.26401369652538464</v>
      </c>
    </row>
    <row r="18" spans="2:29" s="140" customFormat="1" ht="21" customHeight="1" x14ac:dyDescent="0.25">
      <c r="B18" s="1538"/>
      <c r="D18" s="141" t="s">
        <v>49</v>
      </c>
      <c r="E18" s="142">
        <f>'36perfresol'!E18</f>
        <v>1111</v>
      </c>
      <c r="F18" s="141"/>
      <c r="G18" s="142">
        <f>'36perfresol'!H18</f>
        <v>30636</v>
      </c>
      <c r="H18" s="141"/>
      <c r="I18" s="142">
        <f>'36perfresol'!K18</f>
        <v>12572</v>
      </c>
      <c r="J18" s="141"/>
      <c r="K18" s="142">
        <f>'36perfresol'!N18</f>
        <v>15388</v>
      </c>
      <c r="L18" s="141"/>
      <c r="M18" s="142">
        <f>'36perfresol'!Q18</f>
        <v>15772</v>
      </c>
      <c r="N18" s="141"/>
      <c r="O18" s="142">
        <f>'36perfresol'!T18</f>
        <v>23210</v>
      </c>
      <c r="P18" s="141"/>
      <c r="Q18" s="142">
        <f>'36perfresol'!W18</f>
        <v>46565</v>
      </c>
      <c r="R18" s="141"/>
      <c r="S18" s="142">
        <f>'36perfresol'!Z18</f>
        <v>83605</v>
      </c>
      <c r="T18" s="143"/>
      <c r="V18" s="144">
        <f>E18/E$21</f>
        <v>0.49333925399644762</v>
      </c>
      <c r="W18" s="144">
        <f>G18/G$21</f>
        <v>0.41430793157076207</v>
      </c>
      <c r="X18" s="144">
        <f>I18/I$21</f>
        <v>0.36364688186972116</v>
      </c>
      <c r="Y18" s="144">
        <f>K18/K$21</f>
        <v>0.37994123601886376</v>
      </c>
      <c r="Z18" s="144">
        <f>M18/M$21</f>
        <v>0.38557633541131892</v>
      </c>
      <c r="AA18" s="144">
        <f>O18/O$21</f>
        <v>0.38902483993161474</v>
      </c>
      <c r="AB18" s="144">
        <f>Q18/Q$21</f>
        <v>0.38063514121061021</v>
      </c>
      <c r="AC18" s="144">
        <f>S18/S$21</f>
        <v>0.3670185912772449</v>
      </c>
    </row>
    <row r="19" spans="2:29" s="140" customFormat="1" ht="21" customHeight="1" x14ac:dyDescent="0.25">
      <c r="B19" s="1538"/>
      <c r="D19" s="141" t="s">
        <v>50</v>
      </c>
      <c r="E19" s="142">
        <f>'36perfresol'!E19</f>
        <v>414</v>
      </c>
      <c r="F19" s="141"/>
      <c r="G19" s="142">
        <f>'36perfresol'!H19</f>
        <v>21039</v>
      </c>
      <c r="H19" s="141"/>
      <c r="I19" s="142">
        <f>'36perfresol'!K19</f>
        <v>12384</v>
      </c>
      <c r="J19" s="141"/>
      <c r="K19" s="142">
        <f>'36perfresol'!N19</f>
        <v>13990</v>
      </c>
      <c r="L19" s="141"/>
      <c r="M19" s="142">
        <f>'36perfresol'!Q19</f>
        <v>15397</v>
      </c>
      <c r="N19" s="141"/>
      <c r="O19" s="142">
        <f>'36perfresol'!T19</f>
        <v>23494</v>
      </c>
      <c r="P19" s="141"/>
      <c r="Q19" s="142">
        <f>'36perfresol'!W19</f>
        <v>46034</v>
      </c>
      <c r="R19" s="141"/>
      <c r="S19" s="142">
        <f>'36perfresol'!Z19</f>
        <v>84049</v>
      </c>
      <c r="T19" s="143"/>
      <c r="V19" s="144">
        <f>E19/E$21</f>
        <v>0.18383658969804617</v>
      </c>
      <c r="W19" s="144">
        <f>G19/G$21</f>
        <v>0.28452228007302727</v>
      </c>
      <c r="X19" s="144">
        <f>I19/I$21</f>
        <v>0.35820895522388058</v>
      </c>
      <c r="Y19" s="144">
        <f>K19/K$21</f>
        <v>0.34542356978840028</v>
      </c>
      <c r="Z19" s="144">
        <f>M19/M$21</f>
        <v>0.37640875198630974</v>
      </c>
      <c r="AA19" s="144">
        <f>O19/O$21</f>
        <v>0.3937849887700714</v>
      </c>
      <c r="AB19" s="144">
        <f>Q19/Q$21</f>
        <v>0.37629460089099603</v>
      </c>
      <c r="AC19" s="144">
        <f>S19/S$21</f>
        <v>0.36896771219737046</v>
      </c>
    </row>
    <row r="20" spans="2:29" s="140" customFormat="1" ht="21" customHeight="1" x14ac:dyDescent="0.25">
      <c r="B20" s="1538"/>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5">
      <c r="B21" s="1538"/>
      <c r="D21" s="145" t="s">
        <v>68</v>
      </c>
      <c r="E21" s="142">
        <f>SUM(E17:E20)</f>
        <v>2252</v>
      </c>
      <c r="F21" s="141"/>
      <c r="G21" s="142">
        <f>SUM(G17:G20)</f>
        <v>73945</v>
      </c>
      <c r="H21" s="141"/>
      <c r="I21" s="142">
        <f>SUM(I17:I20)</f>
        <v>34572</v>
      </c>
      <c r="J21" s="141"/>
      <c r="K21" s="142">
        <f>SUM(K17:K20)</f>
        <v>40501</v>
      </c>
      <c r="L21" s="141"/>
      <c r="M21" s="142">
        <f>SUM(M17:M20)</f>
        <v>40905</v>
      </c>
      <c r="N21" s="141"/>
      <c r="O21" s="142">
        <f>SUM(O17:O20)</f>
        <v>59662</v>
      </c>
      <c r="P21" s="141"/>
      <c r="Q21" s="142">
        <f>SUM(Q17:Q20)</f>
        <v>122335</v>
      </c>
      <c r="R21" s="141"/>
      <c r="S21" s="142">
        <f>SUM(S17:S20)</f>
        <v>227795</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37" t="s">
        <v>0</v>
      </c>
      <c r="C23" s="1537"/>
      <c r="D23" s="1537"/>
      <c r="E23" s="147">
        <f>E16+E21</f>
        <v>4018</v>
      </c>
      <c r="F23" s="143"/>
      <c r="G23" s="147">
        <f>G16+G21</f>
        <v>105922</v>
      </c>
      <c r="H23" s="143"/>
      <c r="I23" s="147">
        <f>I16+I21</f>
        <v>56010</v>
      </c>
      <c r="J23" s="143"/>
      <c r="K23" s="147">
        <f>K16+K21</f>
        <v>71152</v>
      </c>
      <c r="L23" s="143"/>
      <c r="M23" s="147">
        <f>M16+M21</f>
        <v>76005</v>
      </c>
      <c r="N23" s="143"/>
      <c r="O23" s="147">
        <f>O16+O21</f>
        <v>116590</v>
      </c>
      <c r="P23" s="143"/>
      <c r="Q23" s="147">
        <f>Q16+Q21</f>
        <v>316706</v>
      </c>
      <c r="R23" s="143"/>
      <c r="S23" s="147">
        <f>S16+S21</f>
        <v>872217</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39"/>
      <c r="D37" s="1539"/>
      <c r="E37" s="1539"/>
      <c r="F37" s="1539"/>
      <c r="G37" s="1539"/>
      <c r="H37" s="1539"/>
      <c r="I37" s="1539"/>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40"/>
      <c r="C46" s="1541"/>
      <c r="D46" s="1541"/>
      <c r="E46" s="1541"/>
      <c r="F46" s="1541"/>
      <c r="G46" s="1541"/>
      <c r="H46" s="1541"/>
      <c r="I46" s="1541"/>
      <c r="J46" s="1541"/>
      <c r="K46" s="1541"/>
      <c r="L46" s="107"/>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8.542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491" t="s">
        <v>413</v>
      </c>
      <c r="C3" s="1491"/>
      <c r="D3" s="1491"/>
      <c r="E3" s="1491"/>
      <c r="F3" s="1491"/>
      <c r="G3" s="1491"/>
      <c r="H3" s="1491"/>
      <c r="I3" s="1491"/>
      <c r="J3" s="1491"/>
      <c r="K3" s="1491"/>
      <c r="L3" s="1491"/>
      <c r="M3" s="1491"/>
      <c r="N3" s="1491"/>
      <c r="O3" s="1491"/>
      <c r="P3" s="1491"/>
      <c r="Q3" s="1491"/>
      <c r="R3" s="1491"/>
      <c r="S3" s="1491"/>
      <c r="T3" s="1491"/>
      <c r="U3" s="1491"/>
      <c r="V3" s="1491"/>
      <c r="W3" s="1491"/>
      <c r="X3" s="1491"/>
      <c r="Y3" s="821"/>
    </row>
    <row r="4" spans="2:30" s="621" customFormat="1" ht="14.25" customHeight="1" x14ac:dyDescent="0.25">
      <c r="B4" s="1425" t="str">
        <f>porsaad!$B$6</f>
        <v>Situación a 31 de octubre de 2024</v>
      </c>
      <c r="C4" s="1425"/>
      <c r="D4" s="1425"/>
      <c r="E4" s="1425"/>
      <c r="F4" s="1425"/>
      <c r="G4" s="1425"/>
      <c r="H4" s="1425"/>
      <c r="I4" s="1425"/>
      <c r="J4" s="1425"/>
      <c r="K4" s="1425"/>
      <c r="L4" s="1425"/>
      <c r="M4" s="1425"/>
      <c r="N4" s="1425"/>
      <c r="O4" s="1425"/>
      <c r="P4" s="1425"/>
      <c r="Q4" s="1425"/>
      <c r="R4" s="1425"/>
      <c r="S4" s="1425"/>
      <c r="T4" s="1425"/>
      <c r="U4" s="1425"/>
      <c r="V4" s="1425"/>
      <c r="W4" s="142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42" t="s">
        <v>52</v>
      </c>
      <c r="G6" s="1543"/>
      <c r="H6" s="1543"/>
      <c r="I6" s="1543"/>
      <c r="J6" s="1543"/>
      <c r="K6" s="1543"/>
      <c r="L6" s="1543"/>
      <c r="M6" s="1543"/>
      <c r="N6" s="1543"/>
      <c r="O6" s="1543"/>
      <c r="P6" s="1543"/>
      <c r="Q6" s="1543"/>
      <c r="R6" s="1543"/>
      <c r="S6" s="1543"/>
      <c r="T6" s="1543"/>
      <c r="U6" s="1543"/>
      <c r="V6" s="1543"/>
      <c r="W6" s="1544"/>
      <c r="X6" s="825"/>
      <c r="Y6" s="826"/>
    </row>
    <row r="7" spans="2:30" s="621" customFormat="1" ht="64.5" customHeight="1" x14ac:dyDescent="0.25">
      <c r="B7" s="1499" t="s">
        <v>12</v>
      </c>
      <c r="C7" s="625"/>
      <c r="D7" s="871" t="s">
        <v>245</v>
      </c>
      <c r="E7" s="625"/>
      <c r="F7" s="1545" t="s">
        <v>54</v>
      </c>
      <c r="G7" s="1546"/>
      <c r="H7" s="1547" t="s">
        <v>55</v>
      </c>
      <c r="I7" s="1548"/>
      <c r="J7" s="1549" t="s">
        <v>56</v>
      </c>
      <c r="K7" s="1550"/>
      <c r="L7" s="1549" t="s">
        <v>57</v>
      </c>
      <c r="M7" s="1551"/>
      <c r="N7" s="1550" t="s">
        <v>58</v>
      </c>
      <c r="O7" s="1550"/>
      <c r="P7" s="1549" t="s">
        <v>59</v>
      </c>
      <c r="Q7" s="1551"/>
      <c r="R7" s="1547" t="s">
        <v>60</v>
      </c>
      <c r="S7" s="1548"/>
      <c r="T7" s="1549" t="s">
        <v>61</v>
      </c>
      <c r="U7" s="1551"/>
      <c r="V7" s="1549" t="s">
        <v>0</v>
      </c>
      <c r="W7" s="1552"/>
      <c r="X7" s="627"/>
      <c r="Y7" s="855" t="s">
        <v>481</v>
      </c>
      <c r="AD7" s="827"/>
    </row>
    <row r="8" spans="2:30" s="626" customFormat="1" ht="20.25" customHeight="1" x14ac:dyDescent="0.25">
      <c r="B8" s="1500"/>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288014</v>
      </c>
      <c r="E10" s="633"/>
      <c r="F10" s="675">
        <v>604</v>
      </c>
      <c r="G10" s="676">
        <v>0.14175442219817924</v>
      </c>
      <c r="H10" s="675">
        <v>135594</v>
      </c>
      <c r="I10" s="676">
        <v>31.822929012483307</v>
      </c>
      <c r="J10" s="675">
        <v>155246</v>
      </c>
      <c r="K10" s="676">
        <v>36.435110974467776</v>
      </c>
      <c r="L10" s="675">
        <v>14760</v>
      </c>
      <c r="M10" s="676">
        <v>3.4640650192800098</v>
      </c>
      <c r="N10" s="675">
        <v>28742</v>
      </c>
      <c r="O10" s="676">
        <v>6.7455390775166695</v>
      </c>
      <c r="P10" s="675">
        <v>5125</v>
      </c>
      <c r="Q10" s="676">
        <v>1.2028003539166701</v>
      </c>
      <c r="R10" s="675">
        <v>86006</v>
      </c>
      <c r="S10" s="676">
        <v>20.184984827113585</v>
      </c>
      <c r="T10" s="675">
        <v>12</v>
      </c>
      <c r="U10" s="676">
        <f t="shared" ref="U10:U27" si="0">T10*100/$V10</f>
        <v>2.816313023804886E-3</v>
      </c>
      <c r="V10" s="831">
        <f>F10+H10+J10+L10+N10+P10+R10+T10</f>
        <v>426089</v>
      </c>
      <c r="W10" s="676">
        <f t="shared" ref="V10:W27" si="1">G10+I10+K10+M10+O10+Q10+S10+U10</f>
        <v>100</v>
      </c>
      <c r="X10" s="678"/>
      <c r="Y10" s="832">
        <f t="shared" ref="Y10:Y27" si="2">V10/D10</f>
        <v>1.4794037789829662</v>
      </c>
    </row>
    <row r="11" spans="2:30" s="633" customFormat="1" ht="18" customHeight="1" x14ac:dyDescent="0.25">
      <c r="B11" s="682" t="s">
        <v>7</v>
      </c>
      <c r="D11" s="833">
        <v>44256</v>
      </c>
      <c r="F11" s="683">
        <v>4345</v>
      </c>
      <c r="G11" s="684">
        <v>7.4333224984175317</v>
      </c>
      <c r="H11" s="683">
        <v>10295</v>
      </c>
      <c r="I11" s="684">
        <v>17.612440764374796</v>
      </c>
      <c r="J11" s="683">
        <v>5519</v>
      </c>
      <c r="K11" s="684">
        <v>9.4417737327425453</v>
      </c>
      <c r="L11" s="683">
        <v>1799</v>
      </c>
      <c r="M11" s="684">
        <v>3.0776863462953141</v>
      </c>
      <c r="N11" s="683">
        <v>4031</v>
      </c>
      <c r="O11" s="684">
        <v>6.8961387781636532</v>
      </c>
      <c r="P11" s="683">
        <v>9687</v>
      </c>
      <c r="Q11" s="684">
        <v>16.572288847450089</v>
      </c>
      <c r="R11" s="683">
        <v>22777</v>
      </c>
      <c r="S11" s="684">
        <v>38.966349032556067</v>
      </c>
      <c r="T11" s="683">
        <v>0</v>
      </c>
      <c r="U11" s="684">
        <f t="shared" si="0"/>
        <v>0</v>
      </c>
      <c r="V11" s="834">
        <f t="shared" si="1"/>
        <v>58453</v>
      </c>
      <c r="W11" s="684">
        <f t="shared" si="1"/>
        <v>100</v>
      </c>
      <c r="X11" s="678"/>
      <c r="Y11" s="835">
        <f t="shared" si="2"/>
        <v>1.3207926608821403</v>
      </c>
    </row>
    <row r="12" spans="2:30" s="633" customFormat="1" ht="22.5" customHeight="1" x14ac:dyDescent="0.25">
      <c r="B12" s="682" t="s">
        <v>37</v>
      </c>
      <c r="D12" s="833">
        <v>32110</v>
      </c>
      <c r="F12" s="685">
        <v>7640</v>
      </c>
      <c r="G12" s="684">
        <v>17.561603530709821</v>
      </c>
      <c r="H12" s="685">
        <v>5544</v>
      </c>
      <c r="I12" s="684">
        <v>12.74365575579257</v>
      </c>
      <c r="J12" s="685">
        <v>7324</v>
      </c>
      <c r="K12" s="684">
        <v>16.835233541743289</v>
      </c>
      <c r="L12" s="685">
        <v>2236</v>
      </c>
      <c r="M12" s="684">
        <v>5.1397572636998898</v>
      </c>
      <c r="N12" s="685">
        <v>3802</v>
      </c>
      <c r="O12" s="684">
        <v>8.7394262596542855</v>
      </c>
      <c r="P12" s="685">
        <v>4913</v>
      </c>
      <c r="Q12" s="684">
        <v>11.293214417065098</v>
      </c>
      <c r="R12" s="685">
        <v>12020</v>
      </c>
      <c r="S12" s="684">
        <v>27.629643251195294</v>
      </c>
      <c r="T12" s="685">
        <v>25</v>
      </c>
      <c r="U12" s="684">
        <f t="shared" si="0"/>
        <v>5.7465980139757261E-2</v>
      </c>
      <c r="V12" s="834">
        <f t="shared" si="1"/>
        <v>43504</v>
      </c>
      <c r="W12" s="684">
        <f t="shared" si="1"/>
        <v>100</v>
      </c>
      <c r="X12" s="678"/>
      <c r="Y12" s="835">
        <f t="shared" si="2"/>
        <v>1.3548427281220803</v>
      </c>
    </row>
    <row r="13" spans="2:30" s="633" customFormat="1" ht="18" customHeight="1" x14ac:dyDescent="0.25">
      <c r="B13" s="682" t="s">
        <v>38</v>
      </c>
      <c r="D13" s="833">
        <v>31705</v>
      </c>
      <c r="F13" s="683">
        <v>4337</v>
      </c>
      <c r="G13" s="684">
        <v>8.2342889690525922</v>
      </c>
      <c r="H13" s="683">
        <v>16466</v>
      </c>
      <c r="I13" s="684">
        <v>31.262578317827984</v>
      </c>
      <c r="J13" s="683">
        <v>2240</v>
      </c>
      <c r="K13" s="684">
        <v>4.2528953863679515</v>
      </c>
      <c r="L13" s="683">
        <v>1709</v>
      </c>
      <c r="M13" s="684">
        <v>3.2447313461173342</v>
      </c>
      <c r="N13" s="683">
        <v>2989</v>
      </c>
      <c r="O13" s="684">
        <v>5.6749572811847351</v>
      </c>
      <c r="P13" s="683">
        <v>798</v>
      </c>
      <c r="Q13" s="684">
        <v>1.5150939813935826</v>
      </c>
      <c r="R13" s="683">
        <v>24131</v>
      </c>
      <c r="S13" s="684">
        <v>45.815454718055818</v>
      </c>
      <c r="T13" s="683">
        <v>0</v>
      </c>
      <c r="U13" s="684">
        <f t="shared" si="0"/>
        <v>0</v>
      </c>
      <c r="V13" s="834">
        <f t="shared" si="1"/>
        <v>52670</v>
      </c>
      <c r="W13" s="684">
        <f t="shared" si="1"/>
        <v>100</v>
      </c>
      <c r="X13" s="678"/>
      <c r="Y13" s="835">
        <f t="shared" si="2"/>
        <v>1.6612521684276929</v>
      </c>
    </row>
    <row r="14" spans="2:30" s="633" customFormat="1" ht="18" customHeight="1" x14ac:dyDescent="0.25">
      <c r="B14" s="682" t="s">
        <v>6</v>
      </c>
      <c r="D14" s="833">
        <v>43828</v>
      </c>
      <c r="F14" s="683">
        <v>3700</v>
      </c>
      <c r="G14" s="684">
        <v>6.6049019082811187</v>
      </c>
      <c r="H14" s="683">
        <v>3558</v>
      </c>
      <c r="I14" s="684">
        <v>6.3514164836930327</v>
      </c>
      <c r="J14" s="683">
        <v>2250</v>
      </c>
      <c r="K14" s="684">
        <v>4.0164944036844643</v>
      </c>
      <c r="L14" s="683">
        <v>6304</v>
      </c>
      <c r="M14" s="684">
        <v>11.253324764811939</v>
      </c>
      <c r="N14" s="683">
        <v>5717</v>
      </c>
      <c r="O14" s="684">
        <v>10.205466002606258</v>
      </c>
      <c r="P14" s="683">
        <v>14979</v>
      </c>
      <c r="Q14" s="684">
        <v>26.739142076795375</v>
      </c>
      <c r="R14" s="683">
        <v>19511</v>
      </c>
      <c r="S14" s="684">
        <v>34.829254360127813</v>
      </c>
      <c r="T14" s="683">
        <v>0</v>
      </c>
      <c r="U14" s="684">
        <f t="shared" si="0"/>
        <v>0</v>
      </c>
      <c r="V14" s="834">
        <f t="shared" si="1"/>
        <v>56019</v>
      </c>
      <c r="W14" s="684">
        <f t="shared" si="1"/>
        <v>100</v>
      </c>
      <c r="X14" s="678"/>
      <c r="Y14" s="835">
        <f t="shared" si="2"/>
        <v>1.2781555170210823</v>
      </c>
    </row>
    <row r="15" spans="2:30" s="633" customFormat="1" ht="18" customHeight="1" x14ac:dyDescent="0.25">
      <c r="B15" s="682" t="s">
        <v>5</v>
      </c>
      <c r="D15" s="833">
        <v>18009</v>
      </c>
      <c r="F15" s="685">
        <v>6695</v>
      </c>
      <c r="G15" s="684">
        <v>23.534167604049493</v>
      </c>
      <c r="H15" s="685">
        <v>3839</v>
      </c>
      <c r="I15" s="684">
        <v>13.494797525309336</v>
      </c>
      <c r="J15" s="685">
        <v>1454</v>
      </c>
      <c r="K15" s="684">
        <v>5.1110798650168725</v>
      </c>
      <c r="L15" s="685">
        <v>2271</v>
      </c>
      <c r="M15" s="684">
        <v>7.9829865016872894</v>
      </c>
      <c r="N15" s="685">
        <v>4644</v>
      </c>
      <c r="O15" s="684">
        <v>16.324521934758156</v>
      </c>
      <c r="P15" s="685">
        <v>189</v>
      </c>
      <c r="Q15" s="684">
        <v>0.66437007874015752</v>
      </c>
      <c r="R15" s="685">
        <v>9356</v>
      </c>
      <c r="S15" s="684">
        <v>32.888076490438692</v>
      </c>
      <c r="T15" s="685">
        <v>0</v>
      </c>
      <c r="U15" s="684">
        <f t="shared" si="0"/>
        <v>0</v>
      </c>
      <c r="V15" s="834">
        <f t="shared" si="1"/>
        <v>28448</v>
      </c>
      <c r="W15" s="684">
        <f t="shared" si="1"/>
        <v>100</v>
      </c>
      <c r="X15" s="678"/>
      <c r="Y15" s="835">
        <f t="shared" si="2"/>
        <v>1.5796546171358765</v>
      </c>
    </row>
    <row r="16" spans="2:30" s="742" customFormat="1" ht="18" customHeight="1" x14ac:dyDescent="0.25">
      <c r="B16" s="836" t="s">
        <v>4</v>
      </c>
      <c r="D16" s="837">
        <v>125451</v>
      </c>
      <c r="E16" s="820"/>
      <c r="F16" s="838">
        <v>14137</v>
      </c>
      <c r="G16" s="839">
        <v>8.1969779550752033</v>
      </c>
      <c r="H16" s="838">
        <v>27887</v>
      </c>
      <c r="I16" s="839">
        <v>16.169563856064382</v>
      </c>
      <c r="J16" s="838">
        <v>20502</v>
      </c>
      <c r="K16" s="839">
        <v>11.887560446696741</v>
      </c>
      <c r="L16" s="838">
        <v>8118</v>
      </c>
      <c r="M16" s="839">
        <v>4.7070147159440126</v>
      </c>
      <c r="N16" s="838">
        <v>8969</v>
      </c>
      <c r="O16" s="839">
        <v>5.2004453051615966</v>
      </c>
      <c r="P16" s="838">
        <v>53942</v>
      </c>
      <c r="Q16" s="839">
        <v>31.276889357902427</v>
      </c>
      <c r="R16" s="838">
        <v>36238</v>
      </c>
      <c r="S16" s="839">
        <v>21.01167766400334</v>
      </c>
      <c r="T16" s="838">
        <v>2673</v>
      </c>
      <c r="U16" s="839">
        <f t="shared" si="0"/>
        <v>1.5498706991522966</v>
      </c>
      <c r="V16" s="840">
        <f t="shared" si="1"/>
        <v>172466</v>
      </c>
      <c r="W16" s="839">
        <f t="shared" si="1"/>
        <v>99.999999999999986</v>
      </c>
      <c r="X16" s="841"/>
      <c r="Y16" s="835">
        <f t="shared" si="2"/>
        <v>1.3747678376417884</v>
      </c>
    </row>
    <row r="17" spans="2:25" s="742" customFormat="1" ht="18" customHeight="1" x14ac:dyDescent="0.25">
      <c r="B17" s="836" t="s">
        <v>40</v>
      </c>
      <c r="D17" s="837">
        <v>75728</v>
      </c>
      <c r="E17" s="820"/>
      <c r="F17" s="838">
        <v>9884</v>
      </c>
      <c r="G17" s="839">
        <v>9.6314630391144203</v>
      </c>
      <c r="H17" s="838">
        <v>30817</v>
      </c>
      <c r="I17" s="839">
        <v>30.029623277659763</v>
      </c>
      <c r="J17" s="838">
        <v>15557</v>
      </c>
      <c r="K17" s="839">
        <v>15.159517452398122</v>
      </c>
      <c r="L17" s="838">
        <v>3769</v>
      </c>
      <c r="M17" s="839">
        <v>3.6727017598565608</v>
      </c>
      <c r="N17" s="838">
        <v>12483</v>
      </c>
      <c r="O17" s="839">
        <v>12.164058389039388</v>
      </c>
      <c r="P17" s="838">
        <v>11412</v>
      </c>
      <c r="Q17" s="839">
        <v>11.120422521486621</v>
      </c>
      <c r="R17" s="838">
        <v>18679</v>
      </c>
      <c r="S17" s="839">
        <v>18.201750112061742</v>
      </c>
      <c r="T17" s="838">
        <v>21</v>
      </c>
      <c r="U17" s="839">
        <f t="shared" si="0"/>
        <v>2.0463448383387577E-2</v>
      </c>
      <c r="V17" s="840">
        <f t="shared" si="1"/>
        <v>102622</v>
      </c>
      <c r="W17" s="839">
        <f t="shared" si="1"/>
        <v>99.999999999999986</v>
      </c>
      <c r="X17" s="841"/>
      <c r="Y17" s="835">
        <f t="shared" si="2"/>
        <v>1.35513944643989</v>
      </c>
    </row>
    <row r="18" spans="2:25" s="742" customFormat="1" ht="18" customHeight="1" x14ac:dyDescent="0.25">
      <c r="B18" s="836" t="s">
        <v>41</v>
      </c>
      <c r="D18" s="837">
        <v>225116</v>
      </c>
      <c r="E18" s="820"/>
      <c r="F18" s="838">
        <v>17</v>
      </c>
      <c r="G18" s="839">
        <v>6.1316722512975699E-3</v>
      </c>
      <c r="H18" s="838">
        <v>35094</v>
      </c>
      <c r="I18" s="839">
        <v>12.65793564629629</v>
      </c>
      <c r="J18" s="838">
        <v>33920</v>
      </c>
      <c r="K18" s="839">
        <v>12.23448957435374</v>
      </c>
      <c r="L18" s="838">
        <v>14117</v>
      </c>
      <c r="M18" s="839">
        <v>5.0918127747981057</v>
      </c>
      <c r="N18" s="838">
        <v>38381</v>
      </c>
      <c r="O18" s="839">
        <v>13.843512510414826</v>
      </c>
      <c r="P18" s="838">
        <v>24001</v>
      </c>
      <c r="Q18" s="839">
        <v>8.6568391590231162</v>
      </c>
      <c r="R18" s="838">
        <v>131635</v>
      </c>
      <c r="S18" s="839">
        <v>47.478980988209152</v>
      </c>
      <c r="T18" s="838">
        <v>84</v>
      </c>
      <c r="U18" s="839">
        <f t="shared" si="0"/>
        <v>3.0297674653470347E-2</v>
      </c>
      <c r="V18" s="840">
        <f t="shared" si="1"/>
        <v>277249</v>
      </c>
      <c r="W18" s="839">
        <f t="shared" si="1"/>
        <v>100</v>
      </c>
      <c r="X18" s="841"/>
      <c r="Y18" s="835">
        <f t="shared" si="2"/>
        <v>1.2315828284084649</v>
      </c>
    </row>
    <row r="19" spans="2:25" s="742" customFormat="1" ht="18" customHeight="1" x14ac:dyDescent="0.25">
      <c r="B19" s="836" t="s">
        <v>3</v>
      </c>
      <c r="D19" s="837">
        <v>160563</v>
      </c>
      <c r="E19" s="820"/>
      <c r="F19" s="838">
        <v>1616</v>
      </c>
      <c r="G19" s="839">
        <v>0.66308045184665443</v>
      </c>
      <c r="H19" s="838">
        <v>83307</v>
      </c>
      <c r="I19" s="839">
        <v>34.18270000123097</v>
      </c>
      <c r="J19" s="838">
        <v>5960</v>
      </c>
      <c r="K19" s="839">
        <v>2.4455194882463247</v>
      </c>
      <c r="L19" s="838">
        <v>9447</v>
      </c>
      <c r="M19" s="839">
        <v>3.8763125176951387</v>
      </c>
      <c r="N19" s="838">
        <v>13884</v>
      </c>
      <c r="O19" s="839">
        <v>5.6969115058409345</v>
      </c>
      <c r="P19" s="838">
        <v>24175</v>
      </c>
      <c r="Q19" s="839">
        <v>9.9195358436837076</v>
      </c>
      <c r="R19" s="838">
        <v>104605</v>
      </c>
      <c r="S19" s="839">
        <v>42.921739273155502</v>
      </c>
      <c r="T19" s="838">
        <v>717</v>
      </c>
      <c r="U19" s="839">
        <f t="shared" si="0"/>
        <v>0.29420091830077427</v>
      </c>
      <c r="V19" s="840">
        <f t="shared" si="1"/>
        <v>243711</v>
      </c>
      <c r="W19" s="839">
        <f t="shared" si="1"/>
        <v>100.00000000000001</v>
      </c>
      <c r="X19" s="841"/>
      <c r="Y19" s="835">
        <f t="shared" si="2"/>
        <v>1.5178528054408551</v>
      </c>
    </row>
    <row r="20" spans="2:25" s="633" customFormat="1" ht="18" customHeight="1" x14ac:dyDescent="0.25">
      <c r="B20" s="836" t="s">
        <v>2</v>
      </c>
      <c r="D20" s="833">
        <v>36744</v>
      </c>
      <c r="F20" s="683">
        <v>1707</v>
      </c>
      <c r="G20" s="684">
        <v>3.8776947366029848</v>
      </c>
      <c r="H20" s="683">
        <v>6853</v>
      </c>
      <c r="I20" s="684">
        <v>15.567570023397924</v>
      </c>
      <c r="J20" s="683">
        <v>950</v>
      </c>
      <c r="K20" s="684">
        <v>2.1580609254673906</v>
      </c>
      <c r="L20" s="683">
        <v>2393</v>
      </c>
      <c r="M20" s="684">
        <v>5.4360418890983846</v>
      </c>
      <c r="N20" s="683">
        <v>5314</v>
      </c>
      <c r="O20" s="684">
        <v>12.071511324140751</v>
      </c>
      <c r="P20" s="683">
        <v>19928</v>
      </c>
      <c r="Q20" s="684">
        <v>45.269303287067537</v>
      </c>
      <c r="R20" s="683">
        <v>6876</v>
      </c>
      <c r="S20" s="684">
        <v>15.619817814225028</v>
      </c>
      <c r="T20" s="683">
        <v>0</v>
      </c>
      <c r="U20" s="684">
        <f t="shared" si="0"/>
        <v>0</v>
      </c>
      <c r="V20" s="834">
        <f t="shared" si="1"/>
        <v>44021</v>
      </c>
      <c r="W20" s="684">
        <f t="shared" si="1"/>
        <v>100</v>
      </c>
      <c r="X20" s="678"/>
      <c r="Y20" s="835">
        <f t="shared" si="2"/>
        <v>1.1980459394731113</v>
      </c>
    </row>
    <row r="21" spans="2:25" s="633" customFormat="1" ht="18" customHeight="1" x14ac:dyDescent="0.25">
      <c r="B21" s="682" t="s">
        <v>35</v>
      </c>
      <c r="D21" s="833">
        <v>76563</v>
      </c>
      <c r="F21" s="683">
        <v>6157</v>
      </c>
      <c r="G21" s="684">
        <v>6.0389387474866361</v>
      </c>
      <c r="H21" s="683">
        <v>18578</v>
      </c>
      <c r="I21" s="684">
        <v>18.221764503947821</v>
      </c>
      <c r="J21" s="683">
        <v>24806</v>
      </c>
      <c r="K21" s="684">
        <v>24.33034181746849</v>
      </c>
      <c r="L21" s="683">
        <v>9032</v>
      </c>
      <c r="M21" s="684">
        <v>8.8588102594281786</v>
      </c>
      <c r="N21" s="683">
        <v>6844</v>
      </c>
      <c r="O21" s="684">
        <v>6.7127654357314501</v>
      </c>
      <c r="P21" s="683">
        <v>16407</v>
      </c>
      <c r="Q21" s="684">
        <v>16.09239370310431</v>
      </c>
      <c r="R21" s="683">
        <v>19998</v>
      </c>
      <c r="S21" s="684">
        <v>19.614535824628511</v>
      </c>
      <c r="T21" s="683">
        <v>133</v>
      </c>
      <c r="U21" s="684">
        <f t="shared" si="0"/>
        <v>0.13044970820460006</v>
      </c>
      <c r="V21" s="834">
        <f t="shared" si="1"/>
        <v>101955</v>
      </c>
      <c r="W21" s="684">
        <f t="shared" si="1"/>
        <v>100</v>
      </c>
      <c r="X21" s="678"/>
      <c r="Y21" s="835">
        <f t="shared" si="2"/>
        <v>1.3316484463774931</v>
      </c>
    </row>
    <row r="22" spans="2:25" s="633" customFormat="1" ht="21" customHeight="1" x14ac:dyDescent="0.25">
      <c r="B22" s="682" t="s">
        <v>42</v>
      </c>
      <c r="D22" s="833">
        <v>187923</v>
      </c>
      <c r="F22" s="683">
        <v>5795</v>
      </c>
      <c r="G22" s="684">
        <v>2.2277751081210955</v>
      </c>
      <c r="H22" s="683">
        <v>77681</v>
      </c>
      <c r="I22" s="684">
        <v>29.862950504565113</v>
      </c>
      <c r="J22" s="683">
        <v>54528</v>
      </c>
      <c r="K22" s="684">
        <v>20.962229697260931</v>
      </c>
      <c r="L22" s="683">
        <v>18470</v>
      </c>
      <c r="M22" s="684">
        <v>7.1004324843825088</v>
      </c>
      <c r="N22" s="683">
        <v>24798</v>
      </c>
      <c r="O22" s="684">
        <v>9.5331090821720323</v>
      </c>
      <c r="P22" s="683">
        <v>28431</v>
      </c>
      <c r="Q22" s="684">
        <v>10.929745314752523</v>
      </c>
      <c r="R22" s="683">
        <v>50340</v>
      </c>
      <c r="S22" s="684">
        <v>19.352234502642961</v>
      </c>
      <c r="T22" s="683">
        <v>82</v>
      </c>
      <c r="U22" s="684">
        <f t="shared" si="0"/>
        <v>3.1523306102835179E-2</v>
      </c>
      <c r="V22" s="834">
        <f t="shared" si="1"/>
        <v>260125</v>
      </c>
      <c r="W22" s="684">
        <f t="shared" si="1"/>
        <v>100</v>
      </c>
      <c r="X22" s="678"/>
      <c r="Y22" s="835">
        <f t="shared" si="2"/>
        <v>1.3842105543227812</v>
      </c>
    </row>
    <row r="23" spans="2:25" s="633" customFormat="1" ht="18" customHeight="1" x14ac:dyDescent="0.25">
      <c r="B23" s="682" t="s">
        <v>43</v>
      </c>
      <c r="D23" s="833">
        <v>44249</v>
      </c>
      <c r="F23" s="683">
        <v>3601</v>
      </c>
      <c r="G23" s="684">
        <v>6.3050443856915237</v>
      </c>
      <c r="H23" s="683">
        <v>12352</v>
      </c>
      <c r="I23" s="684">
        <v>21.627300264388143</v>
      </c>
      <c r="J23" s="683">
        <v>3850</v>
      </c>
      <c r="K23" s="684">
        <v>6.7410221840911877</v>
      </c>
      <c r="L23" s="683">
        <v>4181</v>
      </c>
      <c r="M23" s="684">
        <v>7.3205750004377288</v>
      </c>
      <c r="N23" s="683">
        <v>5323</v>
      </c>
      <c r="O23" s="684">
        <v>9.3201197625759455</v>
      </c>
      <c r="P23" s="683">
        <v>1417</v>
      </c>
      <c r="Q23" s="684">
        <v>2.481046346716159</v>
      </c>
      <c r="R23" s="683">
        <v>26386</v>
      </c>
      <c r="S23" s="684">
        <v>46.199639311540281</v>
      </c>
      <c r="T23" s="683">
        <v>3</v>
      </c>
      <c r="U23" s="684">
        <f t="shared" si="0"/>
        <v>5.2527445590320942E-3</v>
      </c>
      <c r="V23" s="834">
        <f>F23+H23+J23+L23+N23+P23+R23+T23</f>
        <v>57113</v>
      </c>
      <c r="W23" s="684">
        <f t="shared" si="1"/>
        <v>100</v>
      </c>
      <c r="X23" s="678"/>
      <c r="Y23" s="835">
        <f t="shared" si="2"/>
        <v>1.2907184343148999</v>
      </c>
    </row>
    <row r="24" spans="2:25" s="633" customFormat="1" ht="22.5" customHeight="1" x14ac:dyDescent="0.25">
      <c r="B24" s="682" t="s">
        <v>44</v>
      </c>
      <c r="D24" s="833">
        <v>16169</v>
      </c>
      <c r="F24" s="685">
        <v>2223</v>
      </c>
      <c r="G24" s="686">
        <v>9.834977657833031</v>
      </c>
      <c r="H24" s="685">
        <v>3401</v>
      </c>
      <c r="I24" s="684">
        <v>15.046675220103525</v>
      </c>
      <c r="J24" s="685">
        <v>1115</v>
      </c>
      <c r="K24" s="684">
        <v>4.9329734990930412</v>
      </c>
      <c r="L24" s="685">
        <v>778</v>
      </c>
      <c r="M24" s="684">
        <v>3.4420209706676106</v>
      </c>
      <c r="N24" s="685">
        <v>2552</v>
      </c>
      <c r="O24" s="684">
        <v>11.290536654426404</v>
      </c>
      <c r="P24" s="685">
        <v>2790</v>
      </c>
      <c r="Q24" s="684">
        <v>12.343494226430121</v>
      </c>
      <c r="R24" s="685">
        <v>9701</v>
      </c>
      <c r="S24" s="684">
        <v>42.91908153784896</v>
      </c>
      <c r="T24" s="685">
        <v>43</v>
      </c>
      <c r="U24" s="684">
        <f t="shared" si="0"/>
        <v>0.1902402335973101</v>
      </c>
      <c r="V24" s="842">
        <f t="shared" si="1"/>
        <v>22603</v>
      </c>
      <c r="W24" s="684">
        <f t="shared" si="1"/>
        <v>100</v>
      </c>
      <c r="X24" s="678"/>
      <c r="Y24" s="835">
        <f t="shared" si="2"/>
        <v>1.3979219494093635</v>
      </c>
    </row>
    <row r="25" spans="2:25" s="633" customFormat="1" ht="18" customHeight="1" x14ac:dyDescent="0.25">
      <c r="B25" s="682" t="s">
        <v>45</v>
      </c>
      <c r="D25" s="833">
        <v>70157</v>
      </c>
      <c r="F25" s="685">
        <v>1122</v>
      </c>
      <c r="G25" s="686">
        <v>1.1262798634812288</v>
      </c>
      <c r="H25" s="685">
        <v>25824</v>
      </c>
      <c r="I25" s="684">
        <v>25.922505520979723</v>
      </c>
      <c r="J25" s="685">
        <v>6021</v>
      </c>
      <c r="K25" s="684">
        <v>6.0439670748845611</v>
      </c>
      <c r="L25" s="685">
        <v>7727</v>
      </c>
      <c r="M25" s="684">
        <v>7.7564746034932748</v>
      </c>
      <c r="N25" s="685">
        <v>13367</v>
      </c>
      <c r="O25" s="684">
        <v>13.417988355751858</v>
      </c>
      <c r="P25" s="685">
        <v>1373</v>
      </c>
      <c r="Q25" s="684">
        <v>1.3782373017466372</v>
      </c>
      <c r="R25" s="685">
        <v>37042</v>
      </c>
      <c r="S25" s="684">
        <v>37.183296526801847</v>
      </c>
      <c r="T25" s="685">
        <v>7144</v>
      </c>
      <c r="U25" s="684">
        <f t="shared" si="0"/>
        <v>7.1712507528608711</v>
      </c>
      <c r="V25" s="842">
        <f t="shared" si="1"/>
        <v>99620</v>
      </c>
      <c r="W25" s="684">
        <f t="shared" si="1"/>
        <v>100</v>
      </c>
      <c r="X25" s="678"/>
      <c r="Y25" s="835">
        <f t="shared" si="2"/>
        <v>1.4199580939891956</v>
      </c>
    </row>
    <row r="26" spans="2:25" s="633" customFormat="1" ht="18" customHeight="1" x14ac:dyDescent="0.25">
      <c r="B26" s="682" t="s">
        <v>46</v>
      </c>
      <c r="D26" s="833">
        <v>9352</v>
      </c>
      <c r="F26" s="685">
        <v>1152</v>
      </c>
      <c r="G26" s="686">
        <v>8.0615815255423371</v>
      </c>
      <c r="H26" s="685">
        <v>3745</v>
      </c>
      <c r="I26" s="684">
        <v>26.207137858642408</v>
      </c>
      <c r="J26" s="685">
        <v>3729</v>
      </c>
      <c r="K26" s="684">
        <v>26.095171448565431</v>
      </c>
      <c r="L26" s="685">
        <v>1405</v>
      </c>
      <c r="M26" s="684">
        <v>9.8320503848845338</v>
      </c>
      <c r="N26" s="685">
        <v>2012</v>
      </c>
      <c r="O26" s="684">
        <v>14.079776067179846</v>
      </c>
      <c r="P26" s="685">
        <v>1052</v>
      </c>
      <c r="Q26" s="684">
        <v>7.3617914625612313</v>
      </c>
      <c r="R26" s="685">
        <v>1195</v>
      </c>
      <c r="S26" s="684">
        <v>8.3624912526242134</v>
      </c>
      <c r="T26" s="685">
        <v>0</v>
      </c>
      <c r="U26" s="684">
        <f t="shared" si="0"/>
        <v>0</v>
      </c>
      <c r="V26" s="842">
        <f t="shared" si="1"/>
        <v>14290</v>
      </c>
      <c r="W26" s="684">
        <f t="shared" si="1"/>
        <v>100</v>
      </c>
      <c r="X26" s="678"/>
      <c r="Y26" s="835">
        <f t="shared" si="2"/>
        <v>1.5280153977758768</v>
      </c>
    </row>
    <row r="27" spans="2:25" s="633" customFormat="1" ht="18" customHeight="1" x14ac:dyDescent="0.25">
      <c r="B27" s="682" t="s">
        <v>1</v>
      </c>
      <c r="D27" s="833">
        <v>3664</v>
      </c>
      <c r="F27" s="685">
        <v>679</v>
      </c>
      <c r="G27" s="686">
        <v>13.879803761242846</v>
      </c>
      <c r="H27" s="685">
        <v>783</v>
      </c>
      <c r="I27" s="684">
        <v>16.005723630417009</v>
      </c>
      <c r="J27" s="685">
        <v>1284</v>
      </c>
      <c r="K27" s="684">
        <v>26.24693376941946</v>
      </c>
      <c r="L27" s="685">
        <v>66</v>
      </c>
      <c r="M27" s="684">
        <v>1.3491414554374488</v>
      </c>
      <c r="N27" s="685">
        <v>223</v>
      </c>
      <c r="O27" s="684">
        <v>4.5584627964022895</v>
      </c>
      <c r="P27" s="685">
        <v>5</v>
      </c>
      <c r="Q27" s="684">
        <v>0.10220768601798855</v>
      </c>
      <c r="R27" s="685">
        <v>1852</v>
      </c>
      <c r="S27" s="684">
        <v>37.857726901062961</v>
      </c>
      <c r="T27" s="685">
        <v>0</v>
      </c>
      <c r="U27" s="684">
        <f t="shared" si="0"/>
        <v>0</v>
      </c>
      <c r="V27" s="834">
        <f t="shared" si="1"/>
        <v>4892</v>
      </c>
      <c r="W27" s="684">
        <f t="shared" si="1"/>
        <v>100</v>
      </c>
      <c r="X27" s="678"/>
      <c r="Y27" s="835">
        <f t="shared" si="2"/>
        <v>1.3351528384279476</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1229" customFormat="1" ht="20.25" customHeight="1" x14ac:dyDescent="0.25">
      <c r="B30" s="1253" t="s">
        <v>0</v>
      </c>
      <c r="D30" s="1270">
        <f>SUM(D10:D29)</f>
        <v>1489601</v>
      </c>
      <c r="F30" s="1254">
        <f>SUM(F10:F27)</f>
        <v>75411</v>
      </c>
      <c r="G30" s="1255">
        <f>F30*100/$V30</f>
        <v>3.6503618365321779</v>
      </c>
      <c r="H30" s="1254">
        <f>SUM(H10:H27)</f>
        <v>501618</v>
      </c>
      <c r="I30" s="1255">
        <f>H30*100/$V30</f>
        <v>24.281433792385702</v>
      </c>
      <c r="J30" s="1254">
        <f>SUM(J10:J27)</f>
        <v>346255</v>
      </c>
      <c r="K30" s="1255">
        <f>J30*100/$V30</f>
        <v>16.760897451412252</v>
      </c>
      <c r="L30" s="1254">
        <f>SUM(L10:L27)</f>
        <v>108582</v>
      </c>
      <c r="M30" s="1255">
        <f>L30*100/$V30</f>
        <v>5.2560447273519371</v>
      </c>
      <c r="N30" s="1254">
        <f>SUM(N10:N27)</f>
        <v>184075</v>
      </c>
      <c r="O30" s="1255">
        <f>N30*100/$V30</f>
        <v>8.9103758743374399</v>
      </c>
      <c r="P30" s="1254">
        <f>SUM(P10:P27)</f>
        <v>220624</v>
      </c>
      <c r="Q30" s="1255">
        <f>P30*100/$V30</f>
        <v>10.679574993344144</v>
      </c>
      <c r="R30" s="1254">
        <f>SUM(R10:R27)</f>
        <v>618348</v>
      </c>
      <c r="S30" s="1255">
        <f>R30*100/$V30</f>
        <v>29.93189244136796</v>
      </c>
      <c r="T30" s="1254">
        <f>SUM(T10:T28)</f>
        <v>10937</v>
      </c>
      <c r="U30" s="1255">
        <f>T30*100/$V30</f>
        <v>0.52941888326838826</v>
      </c>
      <c r="V30" s="1254">
        <f>SUM(V10:V27)</f>
        <v>2065850</v>
      </c>
      <c r="W30" s="1255">
        <f>G30+I30+K30+M30+O30+Q30+S30+U30</f>
        <v>100</v>
      </c>
      <c r="X30" s="1271"/>
      <c r="Y30" s="1272">
        <f>(V30/D30)</f>
        <v>1.3868478874544257</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217" customFormat="1" ht="21" x14ac:dyDescent="0.25">
      <c r="B3" s="1505" t="s">
        <v>414</v>
      </c>
      <c r="C3" s="1505"/>
      <c r="D3" s="1505"/>
      <c r="E3" s="1505"/>
      <c r="F3" s="1505"/>
      <c r="G3" s="1505"/>
      <c r="H3" s="1505"/>
      <c r="I3" s="1505"/>
      <c r="J3" s="1505"/>
      <c r="K3" s="1505"/>
      <c r="L3" s="1505"/>
      <c r="M3" s="1505"/>
      <c r="N3" s="1505"/>
      <c r="O3" s="1505"/>
      <c r="P3" s="1505"/>
      <c r="Q3" s="1505"/>
      <c r="R3" s="1505"/>
      <c r="S3" s="1505"/>
      <c r="T3" s="1505"/>
      <c r="U3" s="1505"/>
      <c r="V3" s="1505"/>
      <c r="W3" s="1505"/>
      <c r="X3" s="1505"/>
      <c r="Y3" s="218"/>
    </row>
    <row r="4" spans="2:25" s="217" customFormat="1" ht="14.25" customHeight="1" x14ac:dyDescent="0.25">
      <c r="B4" s="1425" t="str">
        <f>porsaad!$B$6</f>
        <v>Situación a 31 de octubre de 2024</v>
      </c>
      <c r="C4" s="1425"/>
      <c r="D4" s="1425"/>
      <c r="E4" s="1425"/>
      <c r="F4" s="1425"/>
      <c r="G4" s="1425"/>
      <c r="H4" s="1425"/>
      <c r="I4" s="1425"/>
      <c r="J4" s="1425"/>
      <c r="K4" s="1425"/>
      <c r="L4" s="1425"/>
      <c r="M4" s="1425"/>
      <c r="N4" s="1425"/>
      <c r="O4" s="1425"/>
      <c r="P4" s="1425"/>
      <c r="Q4" s="1425"/>
      <c r="R4" s="1425"/>
      <c r="S4" s="1425"/>
      <c r="T4" s="1425"/>
      <c r="U4" s="1425"/>
      <c r="V4" s="1425"/>
      <c r="W4" s="1425"/>
      <c r="X4" s="216"/>
      <c r="Y4" s="216"/>
    </row>
    <row r="5" spans="2: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5">
      <c r="B6" s="133"/>
      <c r="C6" s="133"/>
      <c r="D6" s="133"/>
      <c r="E6" s="133"/>
      <c r="F6" s="1508" t="s">
        <v>52</v>
      </c>
      <c r="G6" s="1508"/>
      <c r="H6" s="1508"/>
      <c r="I6" s="1508"/>
      <c r="J6" s="1508"/>
      <c r="K6" s="1508"/>
      <c r="L6" s="1508"/>
      <c r="M6" s="1508"/>
      <c r="N6" s="1508"/>
      <c r="O6" s="1508"/>
      <c r="P6" s="1508"/>
      <c r="Q6" s="1508"/>
      <c r="R6" s="1508"/>
      <c r="S6" s="1508"/>
      <c r="T6" s="1508"/>
      <c r="U6" s="1508"/>
      <c r="V6" s="1508"/>
      <c r="W6" s="1508"/>
      <c r="X6" s="192"/>
      <c r="Y6" s="192"/>
    </row>
    <row r="7" spans="2:25" s="132" customFormat="1" ht="64.5" customHeight="1" x14ac:dyDescent="0.25">
      <c r="B7" s="1509" t="s">
        <v>12</v>
      </c>
      <c r="C7" s="155"/>
      <c r="D7" s="156" t="s">
        <v>53</v>
      </c>
      <c r="E7" s="155"/>
      <c r="F7" s="1510" t="s">
        <v>168</v>
      </c>
      <c r="G7" s="1510"/>
      <c r="H7" s="1510" t="s">
        <v>59</v>
      </c>
      <c r="I7" s="1510"/>
      <c r="J7" s="1510" t="s">
        <v>60</v>
      </c>
      <c r="K7" s="1510"/>
      <c r="L7" s="1510" t="s">
        <v>152</v>
      </c>
      <c r="M7" s="1510"/>
      <c r="N7" s="1510" t="s">
        <v>0</v>
      </c>
      <c r="O7" s="1510"/>
      <c r="P7" s="156"/>
      <c r="Q7" s="156" t="s">
        <v>62</v>
      </c>
      <c r="R7" s="133"/>
      <c r="S7" s="133"/>
      <c r="T7" s="133"/>
      <c r="U7" s="133"/>
      <c r="V7" s="133"/>
      <c r="W7" s="133"/>
    </row>
    <row r="8" spans="2:25" s="189" customFormat="1" ht="20.25" customHeight="1" x14ac:dyDescent="0.25">
      <c r="B8" s="1509"/>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5">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5">
      <c r="B10" s="146" t="s">
        <v>8</v>
      </c>
      <c r="C10" s="159"/>
      <c r="D10" s="163">
        <f>'41benpresaad'!D10</f>
        <v>288014</v>
      </c>
      <c r="E10" s="162"/>
      <c r="F10" s="164">
        <f>'41benpresaad'!F10+'41benpresaad'!H10+'41benpresaad'!J10+'41benpresaad'!L10+'41benpresaad'!N10</f>
        <v>334946</v>
      </c>
      <c r="G10" s="165">
        <f t="shared" ref="G10:G27" si="0">F10*100/$N10</f>
        <v>78.609398505945947</v>
      </c>
      <c r="H10" s="164">
        <f>'41benpresaad'!P10</f>
        <v>5125</v>
      </c>
      <c r="I10" s="165">
        <f t="shared" ref="I10:I27" si="1">H10*100/$N10</f>
        <v>1.2028003539166701</v>
      </c>
      <c r="J10" s="164">
        <f>'41benpresaad'!R10</f>
        <v>86006</v>
      </c>
      <c r="K10" s="165">
        <f t="shared" ref="K10:K27" si="2">J10*100/$N10</f>
        <v>20.184984827113585</v>
      </c>
      <c r="L10" s="164">
        <f>'41benpresaad'!T10</f>
        <v>12</v>
      </c>
      <c r="M10" s="165">
        <f t="shared" ref="M10:M27" si="3">L10*100/$N10</f>
        <v>2.816313023804886E-3</v>
      </c>
      <c r="N10" s="164">
        <f>F10+H10+J10+L10</f>
        <v>426089</v>
      </c>
      <c r="O10" s="165">
        <f>G10+I10+K10+M10</f>
        <v>100</v>
      </c>
      <c r="P10" s="166"/>
      <c r="Q10" s="166">
        <f t="shared" ref="Q10:Q27" si="4">N10/D10</f>
        <v>1.4794037789829662</v>
      </c>
      <c r="R10" s="162"/>
      <c r="S10" s="162"/>
      <c r="T10" s="162"/>
      <c r="U10" s="162"/>
      <c r="V10" s="162"/>
      <c r="W10" s="162"/>
    </row>
    <row r="11" spans="2:25" s="191" customFormat="1" ht="18" customHeight="1" x14ac:dyDescent="0.25">
      <c r="B11" s="146" t="s">
        <v>7</v>
      </c>
      <c r="C11" s="159"/>
      <c r="D11" s="163">
        <f>'41benpresaad'!D11</f>
        <v>44256</v>
      </c>
      <c r="E11" s="162"/>
      <c r="F11" s="164">
        <f>'41benpresaad'!F11+'41benpresaad'!H11+'41benpresaad'!J11+'41benpresaad'!L11+'41benpresaad'!N11</f>
        <v>25989</v>
      </c>
      <c r="G11" s="165">
        <f t="shared" si="0"/>
        <v>44.461362119993844</v>
      </c>
      <c r="H11" s="164">
        <f>'41benpresaad'!P11</f>
        <v>9687</v>
      </c>
      <c r="I11" s="165">
        <f t="shared" si="1"/>
        <v>16.572288847450089</v>
      </c>
      <c r="J11" s="164">
        <f>'41benpresaad'!R11</f>
        <v>22777</v>
      </c>
      <c r="K11" s="165">
        <f t="shared" si="2"/>
        <v>38.966349032556067</v>
      </c>
      <c r="L11" s="164">
        <f>'41benpresaad'!T11</f>
        <v>0</v>
      </c>
      <c r="M11" s="165">
        <f t="shared" si="3"/>
        <v>0</v>
      </c>
      <c r="N11" s="164">
        <f t="shared" ref="N11:N27" si="5">F11+H11+J11+L11</f>
        <v>58453</v>
      </c>
      <c r="O11" s="165">
        <f t="shared" ref="O11:O27" si="6">G11+I11+K11+M11</f>
        <v>100</v>
      </c>
      <c r="P11" s="166"/>
      <c r="Q11" s="166">
        <f t="shared" si="4"/>
        <v>1.3207926608821403</v>
      </c>
      <c r="R11" s="162"/>
      <c r="S11" s="162"/>
      <c r="T11" s="162"/>
      <c r="U11" s="162"/>
      <c r="V11" s="162"/>
      <c r="W11" s="162"/>
    </row>
    <row r="12" spans="2:25" s="191" customFormat="1" ht="22.5" customHeight="1" x14ac:dyDescent="0.25">
      <c r="B12" s="146" t="s">
        <v>37</v>
      </c>
      <c r="C12" s="159"/>
      <c r="D12" s="163">
        <f>'41benpresaad'!D12</f>
        <v>32110</v>
      </c>
      <c r="E12" s="162"/>
      <c r="F12" s="163">
        <f>'41benpresaad'!F12+'41benpresaad'!H12+'41benpresaad'!J12+'41benpresaad'!L12+'41benpresaad'!N12</f>
        <v>26546</v>
      </c>
      <c r="G12" s="165">
        <f t="shared" si="0"/>
        <v>61.019676351599855</v>
      </c>
      <c r="H12" s="164">
        <f>'41benpresaad'!P12</f>
        <v>4913</v>
      </c>
      <c r="I12" s="165">
        <f t="shared" si="1"/>
        <v>11.293214417065098</v>
      </c>
      <c r="J12" s="164">
        <f>'41benpresaad'!R12</f>
        <v>12020</v>
      </c>
      <c r="K12" s="165">
        <f t="shared" si="2"/>
        <v>27.629643251195294</v>
      </c>
      <c r="L12" s="164">
        <f>'41benpresaad'!T12</f>
        <v>25</v>
      </c>
      <c r="M12" s="165">
        <f t="shared" si="3"/>
        <v>5.7465980139757261E-2</v>
      </c>
      <c r="N12" s="164">
        <f t="shared" si="5"/>
        <v>43504</v>
      </c>
      <c r="O12" s="165">
        <f t="shared" si="6"/>
        <v>100</v>
      </c>
      <c r="P12" s="166"/>
      <c r="Q12" s="166">
        <f t="shared" si="4"/>
        <v>1.3548427281220803</v>
      </c>
      <c r="R12" s="162"/>
      <c r="S12" s="162"/>
      <c r="T12" s="162"/>
      <c r="U12" s="162"/>
      <c r="V12" s="162"/>
      <c r="W12" s="162"/>
    </row>
    <row r="13" spans="2:25" s="191" customFormat="1" ht="18" customHeight="1" x14ac:dyDescent="0.25">
      <c r="B13" s="146" t="s">
        <v>38</v>
      </c>
      <c r="C13" s="159"/>
      <c r="D13" s="163">
        <f>'41benpresaad'!D13</f>
        <v>31705</v>
      </c>
      <c r="E13" s="162"/>
      <c r="F13" s="164">
        <f>'41benpresaad'!F13+'41benpresaad'!H13+'41benpresaad'!J13+'41benpresaad'!L13+'41benpresaad'!N13</f>
        <v>27741</v>
      </c>
      <c r="G13" s="165">
        <f t="shared" si="0"/>
        <v>52.669451300550598</v>
      </c>
      <c r="H13" s="164">
        <f>'41benpresaad'!P13</f>
        <v>798</v>
      </c>
      <c r="I13" s="165">
        <f t="shared" si="1"/>
        <v>1.5150939813935826</v>
      </c>
      <c r="J13" s="164">
        <f>'41benpresaad'!R13</f>
        <v>24131</v>
      </c>
      <c r="K13" s="165">
        <f t="shared" si="2"/>
        <v>45.815454718055818</v>
      </c>
      <c r="L13" s="164">
        <f>'41benpresaad'!T13</f>
        <v>0</v>
      </c>
      <c r="M13" s="165">
        <f t="shared" si="3"/>
        <v>0</v>
      </c>
      <c r="N13" s="164">
        <f t="shared" si="5"/>
        <v>52670</v>
      </c>
      <c r="O13" s="165">
        <f t="shared" si="6"/>
        <v>100</v>
      </c>
      <c r="P13" s="166"/>
      <c r="Q13" s="166">
        <f t="shared" si="4"/>
        <v>1.6612521684276929</v>
      </c>
      <c r="R13" s="162"/>
      <c r="S13" s="162"/>
      <c r="T13" s="162"/>
      <c r="U13" s="162"/>
      <c r="V13" s="162"/>
      <c r="W13" s="162"/>
    </row>
    <row r="14" spans="2:25" s="191" customFormat="1" ht="18" customHeight="1" x14ac:dyDescent="0.25">
      <c r="B14" s="146" t="s">
        <v>6</v>
      </c>
      <c r="C14" s="159"/>
      <c r="D14" s="163">
        <f>'41benpresaad'!D14</f>
        <v>43828</v>
      </c>
      <c r="E14" s="162"/>
      <c r="F14" s="164">
        <f>'41benpresaad'!F14+'41benpresaad'!H14+'41benpresaad'!J14+'41benpresaad'!L14+'41benpresaad'!N14</f>
        <v>21529</v>
      </c>
      <c r="G14" s="165">
        <f t="shared" si="0"/>
        <v>38.431603563076813</v>
      </c>
      <c r="H14" s="164">
        <f>'41benpresaad'!P14</f>
        <v>14979</v>
      </c>
      <c r="I14" s="165">
        <f t="shared" si="1"/>
        <v>26.739142076795375</v>
      </c>
      <c r="J14" s="164">
        <f>'41benpresaad'!R14</f>
        <v>19511</v>
      </c>
      <c r="K14" s="165">
        <f t="shared" si="2"/>
        <v>34.829254360127813</v>
      </c>
      <c r="L14" s="164">
        <f>'41benpresaad'!T14</f>
        <v>0</v>
      </c>
      <c r="M14" s="165">
        <f t="shared" si="3"/>
        <v>0</v>
      </c>
      <c r="N14" s="164">
        <f t="shared" si="5"/>
        <v>56019</v>
      </c>
      <c r="O14" s="165">
        <f t="shared" si="6"/>
        <v>100</v>
      </c>
      <c r="P14" s="166"/>
      <c r="Q14" s="166">
        <f t="shared" si="4"/>
        <v>1.2781555170210823</v>
      </c>
      <c r="R14" s="162"/>
      <c r="S14" s="162"/>
      <c r="T14" s="162"/>
      <c r="U14" s="162"/>
      <c r="V14" s="162"/>
      <c r="W14" s="162"/>
    </row>
    <row r="15" spans="2:25" s="191" customFormat="1" ht="18" customHeight="1" x14ac:dyDescent="0.25">
      <c r="B15" s="146" t="s">
        <v>5</v>
      </c>
      <c r="C15" s="159"/>
      <c r="D15" s="163">
        <f>'41benpresaad'!D15</f>
        <v>18009</v>
      </c>
      <c r="E15" s="162"/>
      <c r="F15" s="163">
        <f>'41benpresaad'!F15+'41benpresaad'!H15+'41benpresaad'!J15+'41benpresaad'!L15+'41benpresaad'!N15</f>
        <v>18903</v>
      </c>
      <c r="G15" s="165">
        <f t="shared" si="0"/>
        <v>66.447553430821145</v>
      </c>
      <c r="H15" s="164">
        <f>'41benpresaad'!P15</f>
        <v>189</v>
      </c>
      <c r="I15" s="165">
        <f t="shared" si="1"/>
        <v>0.66437007874015752</v>
      </c>
      <c r="J15" s="164">
        <f>'41benpresaad'!R15</f>
        <v>9356</v>
      </c>
      <c r="K15" s="165">
        <f t="shared" si="2"/>
        <v>32.888076490438692</v>
      </c>
      <c r="L15" s="164">
        <f>'41benpresaad'!T15</f>
        <v>0</v>
      </c>
      <c r="M15" s="165">
        <f t="shared" si="3"/>
        <v>0</v>
      </c>
      <c r="N15" s="164">
        <f t="shared" si="5"/>
        <v>28448</v>
      </c>
      <c r="O15" s="165">
        <f t="shared" si="6"/>
        <v>100</v>
      </c>
      <c r="P15" s="166"/>
      <c r="Q15" s="166">
        <f t="shared" si="4"/>
        <v>1.5796546171358765</v>
      </c>
      <c r="R15" s="162"/>
      <c r="S15" s="162"/>
      <c r="T15" s="162"/>
      <c r="U15" s="162"/>
      <c r="V15" s="162"/>
      <c r="W15" s="162"/>
    </row>
    <row r="16" spans="2:25" s="191" customFormat="1" ht="18" customHeight="1" x14ac:dyDescent="0.25">
      <c r="B16" s="146" t="s">
        <v>4</v>
      </c>
      <c r="C16" s="159"/>
      <c r="D16" s="163">
        <f>'41benpresaad'!D16</f>
        <v>125451</v>
      </c>
      <c r="E16" s="162"/>
      <c r="F16" s="164">
        <f>'41benpresaad'!F16+'41benpresaad'!H16+'41benpresaad'!J16+'41benpresaad'!L16+'41benpresaad'!N16</f>
        <v>79613</v>
      </c>
      <c r="G16" s="165">
        <f t="shared" si="0"/>
        <v>46.161562278941936</v>
      </c>
      <c r="H16" s="164">
        <f>'41benpresaad'!P16</f>
        <v>53942</v>
      </c>
      <c r="I16" s="165">
        <f t="shared" si="1"/>
        <v>31.276889357902427</v>
      </c>
      <c r="J16" s="164">
        <f>'41benpresaad'!R16</f>
        <v>36238</v>
      </c>
      <c r="K16" s="165">
        <f t="shared" si="2"/>
        <v>21.01167766400334</v>
      </c>
      <c r="L16" s="164">
        <f>'41benpresaad'!T16</f>
        <v>2673</v>
      </c>
      <c r="M16" s="165">
        <f t="shared" si="3"/>
        <v>1.5498706991522966</v>
      </c>
      <c r="N16" s="164">
        <f t="shared" si="5"/>
        <v>172466</v>
      </c>
      <c r="O16" s="165">
        <f t="shared" si="6"/>
        <v>100</v>
      </c>
      <c r="P16" s="166"/>
      <c r="Q16" s="166">
        <f t="shared" si="4"/>
        <v>1.3747678376417884</v>
      </c>
      <c r="R16" s="162"/>
      <c r="S16" s="162"/>
      <c r="T16" s="162"/>
      <c r="U16" s="162"/>
      <c r="V16" s="162"/>
      <c r="W16" s="162"/>
    </row>
    <row r="17" spans="2:25" s="191" customFormat="1" ht="18" customHeight="1" x14ac:dyDescent="0.25">
      <c r="B17" s="146" t="s">
        <v>40</v>
      </c>
      <c r="C17" s="159"/>
      <c r="D17" s="163">
        <f>'41benpresaad'!D17</f>
        <v>75728</v>
      </c>
      <c r="E17" s="162"/>
      <c r="F17" s="164">
        <f>'41benpresaad'!F17+'41benpresaad'!H17+'41benpresaad'!J17+'41benpresaad'!L17+'41benpresaad'!N17</f>
        <v>72510</v>
      </c>
      <c r="G17" s="165">
        <f t="shared" si="0"/>
        <v>70.657363918068256</v>
      </c>
      <c r="H17" s="164">
        <f>'41benpresaad'!P17</f>
        <v>11412</v>
      </c>
      <c r="I17" s="165">
        <f t="shared" si="1"/>
        <v>11.120422521486621</v>
      </c>
      <c r="J17" s="164">
        <f>'41benpresaad'!R17</f>
        <v>18679</v>
      </c>
      <c r="K17" s="165">
        <f t="shared" si="2"/>
        <v>18.201750112061742</v>
      </c>
      <c r="L17" s="164">
        <f>'41benpresaad'!T17</f>
        <v>21</v>
      </c>
      <c r="M17" s="165">
        <f t="shared" si="3"/>
        <v>2.0463448383387577E-2</v>
      </c>
      <c r="N17" s="164">
        <f t="shared" si="5"/>
        <v>102622</v>
      </c>
      <c r="O17" s="165">
        <f t="shared" si="6"/>
        <v>100</v>
      </c>
      <c r="P17" s="166"/>
      <c r="Q17" s="166">
        <f t="shared" si="4"/>
        <v>1.35513944643989</v>
      </c>
      <c r="R17" s="162"/>
      <c r="S17" s="162"/>
      <c r="T17" s="162"/>
      <c r="U17" s="162"/>
      <c r="V17" s="162"/>
      <c r="W17" s="162"/>
    </row>
    <row r="18" spans="2:25" s="191" customFormat="1" ht="18" customHeight="1" x14ac:dyDescent="0.25">
      <c r="B18" s="146" t="s">
        <v>41</v>
      </c>
      <c r="C18" s="159"/>
      <c r="D18" s="163">
        <f>'41benpresaad'!D18</f>
        <v>225116</v>
      </c>
      <c r="E18" s="162"/>
      <c r="F18" s="164">
        <f>'41benpresaad'!F18+'41benpresaad'!H18+'41benpresaad'!J18+'41benpresaad'!L18+'41benpresaad'!N18</f>
        <v>121529</v>
      </c>
      <c r="G18" s="165">
        <f t="shared" si="0"/>
        <v>43.833882178114258</v>
      </c>
      <c r="H18" s="164">
        <f>'41benpresaad'!P18</f>
        <v>24001</v>
      </c>
      <c r="I18" s="165">
        <f t="shared" si="1"/>
        <v>8.6568391590231162</v>
      </c>
      <c r="J18" s="164">
        <f>'41benpresaad'!R18</f>
        <v>131635</v>
      </c>
      <c r="K18" s="165">
        <f t="shared" si="2"/>
        <v>47.478980988209152</v>
      </c>
      <c r="L18" s="164">
        <f>'41benpresaad'!T18</f>
        <v>84</v>
      </c>
      <c r="M18" s="165">
        <f t="shared" si="3"/>
        <v>3.0297674653470347E-2</v>
      </c>
      <c r="N18" s="164">
        <f t="shared" si="5"/>
        <v>277249</v>
      </c>
      <c r="O18" s="165">
        <f t="shared" si="6"/>
        <v>100</v>
      </c>
      <c r="P18" s="166"/>
      <c r="Q18" s="166">
        <f t="shared" si="4"/>
        <v>1.2315828284084649</v>
      </c>
      <c r="R18" s="162"/>
      <c r="S18" s="162"/>
      <c r="T18" s="162"/>
      <c r="U18" s="162"/>
      <c r="V18" s="162"/>
      <c r="W18" s="162"/>
    </row>
    <row r="19" spans="2:25" s="191" customFormat="1" ht="18" customHeight="1" x14ac:dyDescent="0.25">
      <c r="B19" s="146" t="s">
        <v>3</v>
      </c>
      <c r="C19" s="159"/>
      <c r="D19" s="163">
        <f>'41benpresaad'!D19</f>
        <v>160563</v>
      </c>
      <c r="E19" s="162"/>
      <c r="F19" s="164">
        <f>'41benpresaad'!F19+'41benpresaad'!H19+'41benpresaad'!J19+'41benpresaad'!L19+'41benpresaad'!N19</f>
        <v>114214</v>
      </c>
      <c r="G19" s="165">
        <f t="shared" si="0"/>
        <v>46.86452396486002</v>
      </c>
      <c r="H19" s="164">
        <f>'41benpresaad'!P19</f>
        <v>24175</v>
      </c>
      <c r="I19" s="165">
        <f>H19*100/$N19</f>
        <v>9.9195358436837076</v>
      </c>
      <c r="J19" s="164">
        <f>'41benpresaad'!R19</f>
        <v>104605</v>
      </c>
      <c r="K19" s="165">
        <f>J19*100/$N19</f>
        <v>42.921739273155502</v>
      </c>
      <c r="L19" s="164">
        <f>'41benpresaad'!T19</f>
        <v>717</v>
      </c>
      <c r="M19" s="165">
        <f t="shared" si="3"/>
        <v>0.29420091830077427</v>
      </c>
      <c r="N19" s="164">
        <f t="shared" si="5"/>
        <v>243711</v>
      </c>
      <c r="O19" s="165">
        <f t="shared" si="6"/>
        <v>100.00000000000001</v>
      </c>
      <c r="P19" s="166"/>
      <c r="Q19" s="166">
        <f t="shared" si="4"/>
        <v>1.5178528054408551</v>
      </c>
      <c r="R19" s="162"/>
      <c r="S19" s="162"/>
      <c r="T19" s="162"/>
      <c r="U19" s="162"/>
      <c r="V19" s="162"/>
      <c r="W19" s="162"/>
    </row>
    <row r="20" spans="2:25" s="191" customFormat="1" ht="18" customHeight="1" x14ac:dyDescent="0.25">
      <c r="B20" s="146" t="s">
        <v>2</v>
      </c>
      <c r="C20" s="159"/>
      <c r="D20" s="163">
        <f>'41benpresaad'!D20</f>
        <v>36744</v>
      </c>
      <c r="E20" s="162"/>
      <c r="F20" s="164">
        <f>'41benpresaad'!F20+'41benpresaad'!H20+'41benpresaad'!J20+'41benpresaad'!L20+'41benpresaad'!N20</f>
        <v>17217</v>
      </c>
      <c r="G20" s="165">
        <f t="shared" si="0"/>
        <v>39.110878898707433</v>
      </c>
      <c r="H20" s="164">
        <f>'41benpresaad'!P20</f>
        <v>19928</v>
      </c>
      <c r="I20" s="165">
        <f>H20*100/$N20</f>
        <v>45.269303287067537</v>
      </c>
      <c r="J20" s="164">
        <f>'41benpresaad'!R20</f>
        <v>6876</v>
      </c>
      <c r="K20" s="165">
        <f>J20*100/$N20</f>
        <v>15.619817814225028</v>
      </c>
      <c r="L20" s="164">
        <f>'41benpresaad'!T20</f>
        <v>0</v>
      </c>
      <c r="M20" s="165">
        <f t="shared" si="3"/>
        <v>0</v>
      </c>
      <c r="N20" s="164">
        <f t="shared" si="5"/>
        <v>44021</v>
      </c>
      <c r="O20" s="165">
        <f t="shared" si="6"/>
        <v>100</v>
      </c>
      <c r="P20" s="166"/>
      <c r="Q20" s="166">
        <f t="shared" si="4"/>
        <v>1.1980459394731113</v>
      </c>
      <c r="R20" s="162"/>
      <c r="S20" s="162"/>
      <c r="T20" s="162"/>
      <c r="U20" s="162"/>
      <c r="V20" s="162"/>
      <c r="W20" s="162"/>
    </row>
    <row r="21" spans="2:25" s="191" customFormat="1" ht="18" customHeight="1" x14ac:dyDescent="0.25">
      <c r="B21" s="146" t="s">
        <v>35</v>
      </c>
      <c r="C21" s="159"/>
      <c r="D21" s="163">
        <f>'41benpresaad'!D21</f>
        <v>76563</v>
      </c>
      <c r="E21" s="162"/>
      <c r="F21" s="164">
        <f>'41benpresaad'!F21+'41benpresaad'!H21+'41benpresaad'!J21+'41benpresaad'!L21+'41benpresaad'!N21</f>
        <v>65417</v>
      </c>
      <c r="G21" s="165">
        <f t="shared" si="0"/>
        <v>64.162620764062581</v>
      </c>
      <c r="H21" s="164">
        <f>'41benpresaad'!P21</f>
        <v>16407</v>
      </c>
      <c r="I21" s="165">
        <f>H21*100/$N21</f>
        <v>16.09239370310431</v>
      </c>
      <c r="J21" s="164">
        <f>'41benpresaad'!R21</f>
        <v>19998</v>
      </c>
      <c r="K21" s="165">
        <f>J21*100/$N21</f>
        <v>19.614535824628511</v>
      </c>
      <c r="L21" s="164">
        <f>'41benpresaad'!T21</f>
        <v>133</v>
      </c>
      <c r="M21" s="165">
        <f t="shared" si="3"/>
        <v>0.13044970820460006</v>
      </c>
      <c r="N21" s="164">
        <f t="shared" si="5"/>
        <v>101955</v>
      </c>
      <c r="O21" s="165">
        <f t="shared" si="6"/>
        <v>100</v>
      </c>
      <c r="P21" s="166"/>
      <c r="Q21" s="166">
        <f t="shared" si="4"/>
        <v>1.3316484463774931</v>
      </c>
      <c r="R21" s="162"/>
      <c r="S21" s="162"/>
      <c r="T21" s="162"/>
      <c r="U21" s="162"/>
      <c r="V21" s="162"/>
      <c r="W21" s="162"/>
    </row>
    <row r="22" spans="2:25" s="191" customFormat="1" ht="21" customHeight="1" x14ac:dyDescent="0.25">
      <c r="B22" s="146" t="s">
        <v>42</v>
      </c>
      <c r="C22" s="159"/>
      <c r="D22" s="163">
        <f>'41benpresaad'!D22</f>
        <v>187923</v>
      </c>
      <c r="E22" s="162"/>
      <c r="F22" s="164">
        <f>'41benpresaad'!F22+'41benpresaad'!H22+'41benpresaad'!J22+'41benpresaad'!L22+'41benpresaad'!N22</f>
        <v>181272</v>
      </c>
      <c r="G22" s="165">
        <f t="shared" si="0"/>
        <v>69.686496876501678</v>
      </c>
      <c r="H22" s="164">
        <f>'41benpresaad'!P22</f>
        <v>28431</v>
      </c>
      <c r="I22" s="165">
        <f>H22*100/$N22</f>
        <v>10.929745314752523</v>
      </c>
      <c r="J22" s="164">
        <f>'41benpresaad'!R22</f>
        <v>50340</v>
      </c>
      <c r="K22" s="165">
        <f>J22*100/$N22</f>
        <v>19.352234502642961</v>
      </c>
      <c r="L22" s="164">
        <f>'41benpresaad'!T22</f>
        <v>82</v>
      </c>
      <c r="M22" s="165">
        <f t="shared" si="3"/>
        <v>3.1523306102835179E-2</v>
      </c>
      <c r="N22" s="164">
        <f t="shared" si="5"/>
        <v>260125</v>
      </c>
      <c r="O22" s="165">
        <f t="shared" si="6"/>
        <v>100</v>
      </c>
      <c r="P22" s="166"/>
      <c r="Q22" s="166">
        <f t="shared" si="4"/>
        <v>1.3842105543227812</v>
      </c>
      <c r="R22" s="162"/>
      <c r="S22" s="162"/>
      <c r="T22" s="162"/>
      <c r="U22" s="162"/>
      <c r="V22" s="162"/>
      <c r="W22" s="162"/>
    </row>
    <row r="23" spans="2:25" s="191" customFormat="1" ht="18" customHeight="1" x14ac:dyDescent="0.25">
      <c r="B23" s="146" t="s">
        <v>43</v>
      </c>
      <c r="C23" s="159"/>
      <c r="D23" s="163">
        <f>'41benpresaad'!D23</f>
        <v>44249</v>
      </c>
      <c r="E23" s="162"/>
      <c r="F23" s="164">
        <f>'41benpresaad'!F23+'41benpresaad'!H23+'41benpresaad'!J23+'41benpresaad'!L23+'41benpresaad'!N23</f>
        <v>29307</v>
      </c>
      <c r="G23" s="165">
        <f t="shared" si="0"/>
        <v>51.314061597184526</v>
      </c>
      <c r="H23" s="164">
        <f>'41benpresaad'!P23</f>
        <v>1417</v>
      </c>
      <c r="I23" s="165">
        <f>H23*100/$N23</f>
        <v>2.481046346716159</v>
      </c>
      <c r="J23" s="164">
        <f>'41benpresaad'!R23</f>
        <v>26386</v>
      </c>
      <c r="K23" s="165">
        <f>J23*100/$N23</f>
        <v>46.199639311540281</v>
      </c>
      <c r="L23" s="164">
        <f>'41benpresaad'!T23</f>
        <v>3</v>
      </c>
      <c r="M23" s="165">
        <f t="shared" si="3"/>
        <v>5.2527445590320942E-3</v>
      </c>
      <c r="N23" s="164">
        <f t="shared" si="5"/>
        <v>57113</v>
      </c>
      <c r="O23" s="165">
        <f t="shared" si="6"/>
        <v>100</v>
      </c>
      <c r="P23" s="166"/>
      <c r="Q23" s="166">
        <f t="shared" si="4"/>
        <v>1.2907184343148999</v>
      </c>
      <c r="R23" s="162"/>
      <c r="S23" s="162"/>
      <c r="T23" s="162"/>
      <c r="U23" s="162"/>
      <c r="V23" s="162"/>
      <c r="W23" s="162"/>
    </row>
    <row r="24" spans="2:25" s="191" customFormat="1" ht="22.5" customHeight="1" x14ac:dyDescent="0.25">
      <c r="B24" s="146" t="s">
        <v>44</v>
      </c>
      <c r="C24" s="159"/>
      <c r="D24" s="163">
        <f>'41benpresaad'!D24</f>
        <v>16169</v>
      </c>
      <c r="E24" s="162"/>
      <c r="F24" s="163">
        <f>'41benpresaad'!F24+'41benpresaad'!H24+'41benpresaad'!J24+'41benpresaad'!L24+'41benpresaad'!N24</f>
        <v>10069</v>
      </c>
      <c r="G24" s="167">
        <f t="shared" si="0"/>
        <v>44.547184002123615</v>
      </c>
      <c r="H24" s="164">
        <f>'41benpresaad'!P24</f>
        <v>2790</v>
      </c>
      <c r="I24" s="165">
        <f t="shared" si="1"/>
        <v>12.343494226430121</v>
      </c>
      <c r="J24" s="164">
        <f>'41benpresaad'!R24</f>
        <v>9701</v>
      </c>
      <c r="K24" s="165">
        <f t="shared" si="2"/>
        <v>42.91908153784896</v>
      </c>
      <c r="L24" s="164">
        <f>'41benpresaad'!T24</f>
        <v>43</v>
      </c>
      <c r="M24" s="165">
        <f t="shared" si="3"/>
        <v>0.1902402335973101</v>
      </c>
      <c r="N24" s="163">
        <f t="shared" si="5"/>
        <v>22603</v>
      </c>
      <c r="O24" s="165">
        <f t="shared" si="6"/>
        <v>100</v>
      </c>
      <c r="P24" s="166"/>
      <c r="Q24" s="166">
        <f t="shared" si="4"/>
        <v>1.3979219494093635</v>
      </c>
      <c r="R24" s="162"/>
      <c r="S24" s="162"/>
      <c r="T24" s="162"/>
      <c r="U24" s="162"/>
      <c r="V24" s="162"/>
      <c r="W24" s="162"/>
    </row>
    <row r="25" spans="2:25" s="191" customFormat="1" ht="18" customHeight="1" x14ac:dyDescent="0.25">
      <c r="B25" s="146" t="s">
        <v>45</v>
      </c>
      <c r="C25" s="159"/>
      <c r="D25" s="163">
        <f>'41benpresaad'!D25</f>
        <v>70157</v>
      </c>
      <c r="E25" s="162"/>
      <c r="F25" s="163">
        <f>'41benpresaad'!F25+'41benpresaad'!H25+'41benpresaad'!J25+'41benpresaad'!L25+'41benpresaad'!N25</f>
        <v>54061</v>
      </c>
      <c r="G25" s="167">
        <f t="shared" si="0"/>
        <v>54.267215418590645</v>
      </c>
      <c r="H25" s="164">
        <f>'41benpresaad'!P25</f>
        <v>1373</v>
      </c>
      <c r="I25" s="165">
        <f t="shared" si="1"/>
        <v>1.3782373017466372</v>
      </c>
      <c r="J25" s="164">
        <f>'41benpresaad'!R25</f>
        <v>37042</v>
      </c>
      <c r="K25" s="165">
        <f t="shared" si="2"/>
        <v>37.183296526801847</v>
      </c>
      <c r="L25" s="164">
        <f>'41benpresaad'!T25</f>
        <v>7144</v>
      </c>
      <c r="M25" s="165">
        <f t="shared" si="3"/>
        <v>7.1712507528608711</v>
      </c>
      <c r="N25" s="163">
        <f t="shared" si="5"/>
        <v>99620</v>
      </c>
      <c r="O25" s="165">
        <f t="shared" si="6"/>
        <v>100</v>
      </c>
      <c r="P25" s="166"/>
      <c r="Q25" s="166">
        <f t="shared" si="4"/>
        <v>1.4199580939891956</v>
      </c>
      <c r="R25" s="162"/>
      <c r="S25" s="162"/>
      <c r="T25" s="162"/>
      <c r="U25" s="162"/>
      <c r="V25" s="162"/>
      <c r="W25" s="162"/>
    </row>
    <row r="26" spans="2:25" s="191" customFormat="1" ht="18" customHeight="1" x14ac:dyDescent="0.25">
      <c r="B26" s="146" t="s">
        <v>46</v>
      </c>
      <c r="C26" s="159"/>
      <c r="D26" s="163">
        <f>'41benpresaad'!D26</f>
        <v>9352</v>
      </c>
      <c r="E26" s="162"/>
      <c r="F26" s="163">
        <f>'41benpresaad'!F26+'41benpresaad'!H26+'41benpresaad'!J26+'41benpresaad'!L26+'41benpresaad'!N26</f>
        <v>12043</v>
      </c>
      <c r="G26" s="167">
        <f t="shared" si="0"/>
        <v>84.275717284814561</v>
      </c>
      <c r="H26" s="164">
        <f>'41benpresaad'!P26</f>
        <v>1052</v>
      </c>
      <c r="I26" s="165">
        <f t="shared" si="1"/>
        <v>7.3617914625612313</v>
      </c>
      <c r="J26" s="164">
        <f>'41benpresaad'!R26</f>
        <v>1195</v>
      </c>
      <c r="K26" s="165">
        <f t="shared" si="2"/>
        <v>8.3624912526242134</v>
      </c>
      <c r="L26" s="164">
        <f>'41benpresaad'!T26</f>
        <v>0</v>
      </c>
      <c r="M26" s="165">
        <f t="shared" si="3"/>
        <v>0</v>
      </c>
      <c r="N26" s="163">
        <f t="shared" si="5"/>
        <v>14290</v>
      </c>
      <c r="O26" s="165">
        <f t="shared" si="6"/>
        <v>100</v>
      </c>
      <c r="P26" s="166"/>
      <c r="Q26" s="166">
        <f t="shared" si="4"/>
        <v>1.5280153977758768</v>
      </c>
      <c r="R26" s="162"/>
      <c r="S26" s="162"/>
      <c r="T26" s="162"/>
      <c r="U26" s="162"/>
      <c r="V26" s="162"/>
      <c r="W26" s="162"/>
    </row>
    <row r="27" spans="2:25" s="191" customFormat="1" ht="18" customHeight="1" x14ac:dyDescent="0.25">
      <c r="B27" s="146" t="s">
        <v>1</v>
      </c>
      <c r="C27" s="159"/>
      <c r="D27" s="163">
        <f>'41benpresaad'!D27</f>
        <v>3664</v>
      </c>
      <c r="E27" s="162"/>
      <c r="F27" s="163">
        <f>'41benpresaad'!F27+'41benpresaad'!H27+'41benpresaad'!J27+'41benpresaad'!L27+'41benpresaad'!N27</f>
        <v>3035</v>
      </c>
      <c r="G27" s="167">
        <f t="shared" si="0"/>
        <v>62.040065412919049</v>
      </c>
      <c r="H27" s="164">
        <f>'41benpresaad'!P27</f>
        <v>5</v>
      </c>
      <c r="I27" s="165">
        <f t="shared" si="1"/>
        <v>0.10220768601798855</v>
      </c>
      <c r="J27" s="164">
        <f>'41benpresaad'!R27</f>
        <v>1852</v>
      </c>
      <c r="K27" s="165">
        <f t="shared" si="2"/>
        <v>37.857726901062961</v>
      </c>
      <c r="L27" s="164">
        <f>'41benpresaad'!T27</f>
        <v>0</v>
      </c>
      <c r="M27" s="165">
        <f t="shared" si="3"/>
        <v>0</v>
      </c>
      <c r="N27" s="164">
        <f t="shared" si="5"/>
        <v>4892</v>
      </c>
      <c r="O27" s="165">
        <f t="shared" si="6"/>
        <v>100</v>
      </c>
      <c r="P27" s="166"/>
      <c r="Q27" s="166">
        <f t="shared" si="4"/>
        <v>1.3351528384279476</v>
      </c>
      <c r="R27" s="162"/>
      <c r="S27" s="162"/>
      <c r="T27" s="162"/>
      <c r="U27" s="162"/>
      <c r="V27" s="162"/>
      <c r="W27" s="162"/>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1489601</v>
      </c>
      <c r="E30" s="174"/>
      <c r="F30" s="147">
        <f>SUM(F10:F27)</f>
        <v>1215941</v>
      </c>
      <c r="G30" s="175">
        <f>F30*100/$N30</f>
        <v>58.859113682019505</v>
      </c>
      <c r="H30" s="147">
        <f>SUM(H10:H27)</f>
        <v>220624</v>
      </c>
      <c r="I30" s="175">
        <f>H30*100/$N30</f>
        <v>10.679574993344144</v>
      </c>
      <c r="J30" s="147">
        <f>SUM(J10:J27)</f>
        <v>618348</v>
      </c>
      <c r="K30" s="175">
        <f>J30*100/$N30</f>
        <v>29.93189244136796</v>
      </c>
      <c r="L30" s="147">
        <f>SUM(L10:L28)</f>
        <v>10937</v>
      </c>
      <c r="M30" s="175">
        <f>L30*100/$N30</f>
        <v>0.52941888326838826</v>
      </c>
      <c r="N30" s="147">
        <f>F30+H30+J30+L30</f>
        <v>2065850</v>
      </c>
      <c r="O30" s="175">
        <f>G30+I30+K30+M30</f>
        <v>100</v>
      </c>
      <c r="P30" s="176"/>
      <c r="Q30" s="176">
        <f>(N30/D30)</f>
        <v>1.3868478874544257</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7"/>
  <sheetViews>
    <sheetView showGridLines="0"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491" t="s">
        <v>415</v>
      </c>
      <c r="C3" s="1491"/>
      <c r="D3" s="1491"/>
      <c r="E3" s="1491"/>
      <c r="F3" s="1491"/>
      <c r="G3" s="1491"/>
      <c r="H3" s="1491"/>
      <c r="I3" s="1491"/>
      <c r="J3" s="1491"/>
      <c r="K3" s="1491"/>
      <c r="L3" s="1491"/>
      <c r="M3" s="1491"/>
      <c r="N3" s="1491"/>
      <c r="O3" s="1491"/>
      <c r="P3" s="1491"/>
      <c r="Q3" s="1491"/>
      <c r="R3" s="1491"/>
      <c r="S3" s="1491"/>
      <c r="T3" s="1491"/>
      <c r="U3" s="1491"/>
      <c r="V3" s="1491"/>
      <c r="W3" s="1491"/>
      <c r="X3" s="1491"/>
      <c r="Y3" s="821"/>
    </row>
    <row r="4" spans="2:30" s="621" customFormat="1" ht="14.25" customHeight="1" x14ac:dyDescent="0.25">
      <c r="B4" s="1425" t="str">
        <f>porsaad!$B$6</f>
        <v>Situación a 31 de octubre de 2024</v>
      </c>
      <c r="C4" s="1425"/>
      <c r="D4" s="1425"/>
      <c r="E4" s="1425"/>
      <c r="F4" s="1425"/>
      <c r="G4" s="1425"/>
      <c r="H4" s="1425"/>
      <c r="I4" s="1425"/>
      <c r="J4" s="1425"/>
      <c r="K4" s="1425"/>
      <c r="L4" s="1425"/>
      <c r="M4" s="1425"/>
      <c r="N4" s="1425"/>
      <c r="O4" s="1425"/>
      <c r="P4" s="1425"/>
      <c r="Q4" s="1425"/>
      <c r="R4" s="1425"/>
      <c r="S4" s="1425"/>
      <c r="T4" s="1425"/>
      <c r="U4" s="1425"/>
      <c r="V4" s="1425"/>
      <c r="W4" s="142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42" t="s">
        <v>52</v>
      </c>
      <c r="G6" s="1543"/>
      <c r="H6" s="1543"/>
      <c r="I6" s="1543"/>
      <c r="J6" s="1543"/>
      <c r="K6" s="1543"/>
      <c r="L6" s="1543"/>
      <c r="M6" s="1543"/>
      <c r="N6" s="1543"/>
      <c r="O6" s="1543"/>
      <c r="P6" s="1543"/>
      <c r="Q6" s="1543"/>
      <c r="R6" s="1543"/>
      <c r="S6" s="1543"/>
      <c r="T6" s="1543"/>
      <c r="U6" s="1543"/>
      <c r="V6" s="1543"/>
      <c r="W6" s="1544"/>
      <c r="X6" s="825"/>
      <c r="Y6" s="826"/>
    </row>
    <row r="7" spans="2:30" s="621" customFormat="1" ht="64.5" customHeight="1" x14ac:dyDescent="0.25">
      <c r="B7" s="1499" t="s">
        <v>12</v>
      </c>
      <c r="C7" s="625"/>
      <c r="D7" s="871" t="s">
        <v>246</v>
      </c>
      <c r="E7" s="625"/>
      <c r="F7" s="1545" t="s">
        <v>54</v>
      </c>
      <c r="G7" s="1546"/>
      <c r="H7" s="1547" t="s">
        <v>55</v>
      </c>
      <c r="I7" s="1548"/>
      <c r="J7" s="1549" t="s">
        <v>56</v>
      </c>
      <c r="K7" s="1550"/>
      <c r="L7" s="1549" t="s">
        <v>57</v>
      </c>
      <c r="M7" s="1551"/>
      <c r="N7" s="1550" t="s">
        <v>58</v>
      </c>
      <c r="O7" s="1550"/>
      <c r="P7" s="1549" t="s">
        <v>59</v>
      </c>
      <c r="Q7" s="1551"/>
      <c r="R7" s="1547" t="s">
        <v>60</v>
      </c>
      <c r="S7" s="1548"/>
      <c r="T7" s="1549" t="s">
        <v>61</v>
      </c>
      <c r="U7" s="1551"/>
      <c r="V7" s="1549" t="s">
        <v>0</v>
      </c>
      <c r="W7" s="1552"/>
      <c r="X7" s="627"/>
      <c r="Y7" s="855" t="s">
        <v>247</v>
      </c>
      <c r="AD7" s="827"/>
    </row>
    <row r="8" spans="2:30" s="626" customFormat="1" ht="20.25" customHeight="1" x14ac:dyDescent="0.25">
      <c r="B8" s="1500"/>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74645</v>
      </c>
      <c r="E10" s="633"/>
      <c r="F10" s="675">
        <v>4</v>
      </c>
      <c r="G10" s="676">
        <v>4.1448354287779113E-2</v>
      </c>
      <c r="H10" s="675">
        <v>26042</v>
      </c>
      <c r="I10" s="676">
        <v>22.496891373428415</v>
      </c>
      <c r="J10" s="675">
        <v>30071</v>
      </c>
      <c r="K10" s="676">
        <v>25.898844759971517</v>
      </c>
      <c r="L10" s="675">
        <v>5966</v>
      </c>
      <c r="M10" s="676">
        <v>6.7656467537436367</v>
      </c>
      <c r="N10" s="675">
        <v>12811</v>
      </c>
      <c r="O10" s="676">
        <v>12.528030778060005</v>
      </c>
      <c r="P10" s="675">
        <v>2590</v>
      </c>
      <c r="Q10" s="676">
        <v>2.7451563878290628</v>
      </c>
      <c r="R10" s="675">
        <v>26726</v>
      </c>
      <c r="S10" s="676">
        <v>29.514416587843943</v>
      </c>
      <c r="T10" s="675">
        <v>8</v>
      </c>
      <c r="U10" s="676">
        <v>9.5650048356413341E-3</v>
      </c>
      <c r="V10" s="831">
        <f>F10+H10+J10+L10+N10+P10+R10+T10</f>
        <v>104218</v>
      </c>
      <c r="W10" s="676">
        <f t="shared" ref="V10:W27" si="0">G10+I10+K10+M10+O10+Q10+S10+U10</f>
        <v>100</v>
      </c>
      <c r="X10" s="678"/>
      <c r="Y10" s="832">
        <f t="shared" ref="Y10:Y27" si="1">V10/D10</f>
        <v>1.3961819277915466</v>
      </c>
    </row>
    <row r="11" spans="2:30" s="633" customFormat="1" ht="18" customHeight="1" x14ac:dyDescent="0.25">
      <c r="B11" s="682" t="s">
        <v>7</v>
      </c>
      <c r="D11" s="833">
        <v>13010</v>
      </c>
      <c r="F11" s="683">
        <v>1992</v>
      </c>
      <c r="G11" s="684">
        <v>14.391281630215721</v>
      </c>
      <c r="H11" s="683">
        <v>1764</v>
      </c>
      <c r="I11" s="684">
        <v>3.2171381652608795</v>
      </c>
      <c r="J11" s="683">
        <v>692</v>
      </c>
      <c r="K11" s="684">
        <v>5.0160483690378443</v>
      </c>
      <c r="L11" s="683">
        <v>494</v>
      </c>
      <c r="M11" s="684">
        <v>3.4634619690975592</v>
      </c>
      <c r="N11" s="683">
        <v>2739</v>
      </c>
      <c r="O11" s="684">
        <v>20.243338060759871</v>
      </c>
      <c r="P11" s="683">
        <v>4055</v>
      </c>
      <c r="Q11" s="684">
        <v>22.057176979920879</v>
      </c>
      <c r="R11" s="683">
        <v>5030</v>
      </c>
      <c r="S11" s="684">
        <v>31.611554825707248</v>
      </c>
      <c r="T11" s="683">
        <v>0</v>
      </c>
      <c r="U11" s="684">
        <v>0</v>
      </c>
      <c r="V11" s="834">
        <f t="shared" si="0"/>
        <v>16766</v>
      </c>
      <c r="W11" s="684">
        <f t="shared" si="0"/>
        <v>100</v>
      </c>
      <c r="X11" s="678"/>
      <c r="Y11" s="835">
        <f t="shared" si="1"/>
        <v>1.2887009992313605</v>
      </c>
    </row>
    <row r="12" spans="2:30" s="633" customFormat="1" ht="22.5" customHeight="1" x14ac:dyDescent="0.25">
      <c r="B12" s="682" t="s">
        <v>37</v>
      </c>
      <c r="D12" s="833">
        <v>7810</v>
      </c>
      <c r="F12" s="685">
        <v>2353</v>
      </c>
      <c r="G12" s="684">
        <v>26.047201285061163</v>
      </c>
      <c r="H12" s="685">
        <v>599</v>
      </c>
      <c r="I12" s="684">
        <v>1.4456938094649698</v>
      </c>
      <c r="J12" s="685">
        <v>920</v>
      </c>
      <c r="K12" s="684">
        <v>7.7350796985048804</v>
      </c>
      <c r="L12" s="685">
        <v>580</v>
      </c>
      <c r="M12" s="684">
        <v>6.5735821079945636</v>
      </c>
      <c r="N12" s="685">
        <v>1810</v>
      </c>
      <c r="O12" s="684">
        <v>20.560978623501793</v>
      </c>
      <c r="P12" s="685">
        <v>1700</v>
      </c>
      <c r="Q12" s="684">
        <v>11.083652539231435</v>
      </c>
      <c r="R12" s="685">
        <v>2785</v>
      </c>
      <c r="S12" s="684">
        <v>26.553811936241196</v>
      </c>
      <c r="T12" s="685">
        <v>11</v>
      </c>
      <c r="U12" s="684">
        <v>0</v>
      </c>
      <c r="V12" s="834">
        <f t="shared" si="0"/>
        <v>10758</v>
      </c>
      <c r="W12" s="684">
        <f t="shared" si="0"/>
        <v>100</v>
      </c>
      <c r="X12" s="678"/>
      <c r="Y12" s="835">
        <f t="shared" si="1"/>
        <v>1.3774647887323943</v>
      </c>
    </row>
    <row r="13" spans="2:30" s="633" customFormat="1" ht="18" customHeight="1" x14ac:dyDescent="0.25">
      <c r="B13" s="682" t="s">
        <v>38</v>
      </c>
      <c r="D13" s="833">
        <v>7974</v>
      </c>
      <c r="F13" s="683">
        <v>370</v>
      </c>
      <c r="G13" s="684">
        <v>2.2477064220183487</v>
      </c>
      <c r="H13" s="683">
        <v>2597</v>
      </c>
      <c r="I13" s="684">
        <v>9.8776758409785934</v>
      </c>
      <c r="J13" s="683">
        <v>582</v>
      </c>
      <c r="K13" s="684">
        <v>2.6758409785932722</v>
      </c>
      <c r="L13" s="683">
        <v>591</v>
      </c>
      <c r="M13" s="684">
        <v>7.477064220183486</v>
      </c>
      <c r="N13" s="683">
        <v>2131</v>
      </c>
      <c r="O13" s="684">
        <v>19.602446483180429</v>
      </c>
      <c r="P13" s="683">
        <v>387</v>
      </c>
      <c r="Q13" s="684">
        <v>6.666666666666667</v>
      </c>
      <c r="R13" s="683">
        <v>4676</v>
      </c>
      <c r="S13" s="684">
        <v>51.452599388379205</v>
      </c>
      <c r="T13" s="683">
        <v>0</v>
      </c>
      <c r="U13" s="684">
        <v>0</v>
      </c>
      <c r="V13" s="834">
        <f t="shared" si="0"/>
        <v>11334</v>
      </c>
      <c r="W13" s="684">
        <f t="shared" si="0"/>
        <v>100</v>
      </c>
      <c r="X13" s="678"/>
      <c r="Y13" s="835">
        <f t="shared" si="1"/>
        <v>1.4213694507148231</v>
      </c>
    </row>
    <row r="14" spans="2:30" s="633" customFormat="1" ht="18" customHeight="1" x14ac:dyDescent="0.25">
      <c r="B14" s="682" t="s">
        <v>6</v>
      </c>
      <c r="D14" s="833">
        <v>14612</v>
      </c>
      <c r="F14" s="683">
        <v>1154</v>
      </c>
      <c r="G14" s="684">
        <v>0.16137708445400753</v>
      </c>
      <c r="H14" s="683">
        <v>789</v>
      </c>
      <c r="I14" s="684">
        <v>3.0984400215169448</v>
      </c>
      <c r="J14" s="683">
        <v>685</v>
      </c>
      <c r="K14" s="684">
        <v>0</v>
      </c>
      <c r="L14" s="683">
        <v>1627</v>
      </c>
      <c r="M14" s="684">
        <v>14.922001075847231</v>
      </c>
      <c r="N14" s="683">
        <v>3394</v>
      </c>
      <c r="O14" s="684">
        <v>24.314147391070467</v>
      </c>
      <c r="P14" s="683">
        <v>4179</v>
      </c>
      <c r="Q14" s="684">
        <v>21.79666487358795</v>
      </c>
      <c r="R14" s="683">
        <v>6595</v>
      </c>
      <c r="S14" s="684">
        <v>35.707369553523399</v>
      </c>
      <c r="T14" s="683">
        <v>0</v>
      </c>
      <c r="U14" s="684">
        <v>0</v>
      </c>
      <c r="V14" s="834">
        <f t="shared" si="0"/>
        <v>18423</v>
      </c>
      <c r="W14" s="684">
        <f t="shared" si="0"/>
        <v>100</v>
      </c>
      <c r="X14" s="678"/>
      <c r="Y14" s="835">
        <f t="shared" si="1"/>
        <v>1.2608130303859841</v>
      </c>
    </row>
    <row r="15" spans="2:30" s="633" customFormat="1" ht="18" customHeight="1" x14ac:dyDescent="0.25">
      <c r="B15" s="682" t="s">
        <v>5</v>
      </c>
      <c r="D15" s="833">
        <v>5262</v>
      </c>
      <c r="F15" s="685">
        <v>2577</v>
      </c>
      <c r="G15" s="684">
        <v>0</v>
      </c>
      <c r="H15" s="685">
        <v>595</v>
      </c>
      <c r="I15" s="684">
        <v>5.5706304868316039</v>
      </c>
      <c r="J15" s="685">
        <v>432</v>
      </c>
      <c r="K15" s="684">
        <v>8.0925778132482051</v>
      </c>
      <c r="L15" s="685">
        <v>774</v>
      </c>
      <c r="M15" s="684">
        <v>12.721468475658419</v>
      </c>
      <c r="N15" s="685">
        <v>1943</v>
      </c>
      <c r="O15" s="684">
        <v>33.998403830806069</v>
      </c>
      <c r="P15" s="685">
        <v>92</v>
      </c>
      <c r="Q15" s="684">
        <v>0</v>
      </c>
      <c r="R15" s="685">
        <v>2296</v>
      </c>
      <c r="S15" s="684">
        <v>39.616919393455703</v>
      </c>
      <c r="T15" s="685">
        <v>0</v>
      </c>
      <c r="U15" s="684">
        <v>0</v>
      </c>
      <c r="V15" s="834">
        <f t="shared" si="0"/>
        <v>8709</v>
      </c>
      <c r="W15" s="684">
        <f t="shared" si="0"/>
        <v>100</v>
      </c>
      <c r="X15" s="678"/>
      <c r="Y15" s="835">
        <f t="shared" si="1"/>
        <v>1.6550741163055873</v>
      </c>
    </row>
    <row r="16" spans="2:30" s="742" customFormat="1" ht="18" customHeight="1" x14ac:dyDescent="0.25">
      <c r="B16" s="836" t="s">
        <v>4</v>
      </c>
      <c r="D16" s="837">
        <v>35097</v>
      </c>
      <c r="E16" s="820"/>
      <c r="F16" s="838">
        <v>5865</v>
      </c>
      <c r="G16" s="839">
        <v>14.10823965697068</v>
      </c>
      <c r="H16" s="838">
        <v>3909</v>
      </c>
      <c r="I16" s="839">
        <v>4.2299223548499247</v>
      </c>
      <c r="J16" s="838">
        <v>3341</v>
      </c>
      <c r="K16" s="839">
        <v>9.7183914706223202</v>
      </c>
      <c r="L16" s="838">
        <v>2075</v>
      </c>
      <c r="M16" s="839">
        <v>5.5742264457063389</v>
      </c>
      <c r="N16" s="838">
        <v>5518</v>
      </c>
      <c r="O16" s="839">
        <v>12.858963958743772</v>
      </c>
      <c r="P16" s="838">
        <v>16629</v>
      </c>
      <c r="Q16" s="839">
        <v>32.65036504809364</v>
      </c>
      <c r="R16" s="838">
        <v>9643</v>
      </c>
      <c r="S16" s="839">
        <v>20.020859891065012</v>
      </c>
      <c r="T16" s="838">
        <v>626</v>
      </c>
      <c r="U16" s="839">
        <v>0.83903117394831384</v>
      </c>
      <c r="V16" s="840">
        <f t="shared" si="0"/>
        <v>47606</v>
      </c>
      <c r="W16" s="839">
        <f t="shared" si="0"/>
        <v>100</v>
      </c>
      <c r="X16" s="841"/>
      <c r="Y16" s="835">
        <f t="shared" si="1"/>
        <v>1.3564122289654386</v>
      </c>
    </row>
    <row r="17" spans="2:25" s="742" customFormat="1" ht="18" customHeight="1" x14ac:dyDescent="0.25">
      <c r="B17" s="836" t="s">
        <v>40</v>
      </c>
      <c r="D17" s="837">
        <v>22839</v>
      </c>
      <c r="E17" s="820"/>
      <c r="F17" s="838">
        <v>3080</v>
      </c>
      <c r="G17" s="839">
        <v>6.9774527726995732</v>
      </c>
      <c r="H17" s="838">
        <v>5218</v>
      </c>
      <c r="I17" s="839">
        <v>8.4573866109515112</v>
      </c>
      <c r="J17" s="838">
        <v>2839</v>
      </c>
      <c r="K17" s="839">
        <v>12.122399233916601</v>
      </c>
      <c r="L17" s="838">
        <v>1233</v>
      </c>
      <c r="M17" s="839">
        <v>4.8359014538173586</v>
      </c>
      <c r="N17" s="838">
        <v>6991</v>
      </c>
      <c r="O17" s="839">
        <v>28.332027509358404</v>
      </c>
      <c r="P17" s="838">
        <v>3983</v>
      </c>
      <c r="Q17" s="839">
        <v>12.823191433794724</v>
      </c>
      <c r="R17" s="838">
        <v>7874</v>
      </c>
      <c r="S17" s="839">
        <v>26.412466266213983</v>
      </c>
      <c r="T17" s="838">
        <v>16</v>
      </c>
      <c r="U17" s="839">
        <v>3.9174719247845394E-2</v>
      </c>
      <c r="V17" s="840">
        <f t="shared" si="0"/>
        <v>31234</v>
      </c>
      <c r="W17" s="839">
        <f t="shared" si="0"/>
        <v>99.999999999999986</v>
      </c>
      <c r="X17" s="841"/>
      <c r="Y17" s="835">
        <f t="shared" si="1"/>
        <v>1.3675730110775428</v>
      </c>
    </row>
    <row r="18" spans="2:25" s="742" customFormat="1" ht="18" customHeight="1" x14ac:dyDescent="0.25">
      <c r="B18" s="836" t="s">
        <v>41</v>
      </c>
      <c r="D18" s="837">
        <v>45419</v>
      </c>
      <c r="E18" s="820"/>
      <c r="F18" s="838">
        <v>10</v>
      </c>
      <c r="G18" s="839">
        <v>0.38917682645664642</v>
      </c>
      <c r="H18" s="838">
        <v>4067</v>
      </c>
      <c r="I18" s="839">
        <v>5.0131877455410665</v>
      </c>
      <c r="J18" s="838">
        <v>5848</v>
      </c>
      <c r="K18" s="839">
        <v>10.515152074072708</v>
      </c>
      <c r="L18" s="838">
        <v>3561</v>
      </c>
      <c r="M18" s="839">
        <v>6.5237840529723146</v>
      </c>
      <c r="N18" s="838">
        <v>14937</v>
      </c>
      <c r="O18" s="839">
        <v>32.416031871922094</v>
      </c>
      <c r="P18" s="838">
        <v>6419</v>
      </c>
      <c r="Q18" s="839">
        <v>11.359905564675286</v>
      </c>
      <c r="R18" s="838">
        <v>21163</v>
      </c>
      <c r="S18" s="839">
        <v>33.677628788018517</v>
      </c>
      <c r="T18" s="838">
        <v>62</v>
      </c>
      <c r="U18" s="839">
        <v>0.10513307634136894</v>
      </c>
      <c r="V18" s="840">
        <f t="shared" si="0"/>
        <v>56067</v>
      </c>
      <c r="W18" s="839">
        <f t="shared" si="0"/>
        <v>100.00000000000001</v>
      </c>
      <c r="X18" s="841"/>
      <c r="Y18" s="835">
        <f t="shared" si="1"/>
        <v>1.2344393315572777</v>
      </c>
    </row>
    <row r="19" spans="2:25" s="742" customFormat="1" ht="18" customHeight="1" x14ac:dyDescent="0.25">
      <c r="B19" s="836" t="s">
        <v>3</v>
      </c>
      <c r="D19" s="837">
        <v>45865</v>
      </c>
      <c r="E19" s="820"/>
      <c r="F19" s="838">
        <v>19</v>
      </c>
      <c r="G19" s="839">
        <v>7.0628950806935764E-3</v>
      </c>
      <c r="H19" s="838">
        <v>20208</v>
      </c>
      <c r="I19" s="839">
        <v>5.0323127449941731</v>
      </c>
      <c r="J19" s="838">
        <v>1041</v>
      </c>
      <c r="K19" s="839">
        <v>8.1223293427976129E-2</v>
      </c>
      <c r="L19" s="838">
        <v>3019</v>
      </c>
      <c r="M19" s="839">
        <v>7.5113889183176186</v>
      </c>
      <c r="N19" s="838">
        <v>6451</v>
      </c>
      <c r="O19" s="839">
        <v>19.811420701345483</v>
      </c>
      <c r="P19" s="838">
        <v>7662</v>
      </c>
      <c r="Q19" s="839">
        <v>16.121058021683087</v>
      </c>
      <c r="R19" s="838">
        <v>29604</v>
      </c>
      <c r="S19" s="839">
        <v>51.403750397287851</v>
      </c>
      <c r="T19" s="838">
        <v>268</v>
      </c>
      <c r="U19" s="839">
        <v>3.1783027863121094E-2</v>
      </c>
      <c r="V19" s="840">
        <f t="shared" si="0"/>
        <v>68272</v>
      </c>
      <c r="W19" s="839">
        <f t="shared" si="0"/>
        <v>100.00000000000001</v>
      </c>
      <c r="X19" s="841"/>
      <c r="Y19" s="835">
        <f t="shared" si="1"/>
        <v>1.4885424615720049</v>
      </c>
    </row>
    <row r="20" spans="2:25" s="633" customFormat="1" ht="18" customHeight="1" x14ac:dyDescent="0.25">
      <c r="B20" s="836" t="s">
        <v>2</v>
      </c>
      <c r="D20" s="833">
        <v>12452</v>
      </c>
      <c r="F20" s="683">
        <v>386</v>
      </c>
      <c r="G20" s="684">
        <v>2.6190698107931776</v>
      </c>
      <c r="H20" s="683">
        <v>1022</v>
      </c>
      <c r="I20" s="684">
        <v>3.3647124615528008</v>
      </c>
      <c r="J20" s="683">
        <v>207</v>
      </c>
      <c r="K20" s="684">
        <v>1.8175039612265822</v>
      </c>
      <c r="L20" s="683">
        <v>758</v>
      </c>
      <c r="M20" s="684">
        <v>6.0117438717494638</v>
      </c>
      <c r="N20" s="683">
        <v>3433</v>
      </c>
      <c r="O20" s="684">
        <v>28.250535930655232</v>
      </c>
      <c r="P20" s="683">
        <v>6120</v>
      </c>
      <c r="Q20" s="684">
        <v>37.794761860378415</v>
      </c>
      <c r="R20" s="683">
        <v>2046</v>
      </c>
      <c r="S20" s="684">
        <v>20.141672103644328</v>
      </c>
      <c r="T20" s="683">
        <v>0</v>
      </c>
      <c r="U20" s="684">
        <v>0</v>
      </c>
      <c r="V20" s="834">
        <f t="shared" si="0"/>
        <v>13972</v>
      </c>
      <c r="W20" s="684">
        <f t="shared" si="0"/>
        <v>100</v>
      </c>
      <c r="X20" s="678"/>
      <c r="Y20" s="835">
        <f t="shared" si="1"/>
        <v>1.1220687439768713</v>
      </c>
    </row>
    <row r="21" spans="2:25" s="633" customFormat="1" ht="18" customHeight="1" x14ac:dyDescent="0.25">
      <c r="B21" s="682" t="s">
        <v>35</v>
      </c>
      <c r="D21" s="833">
        <v>25930</v>
      </c>
      <c r="F21" s="683">
        <v>1556</v>
      </c>
      <c r="G21" s="684">
        <v>5.3052431721922009</v>
      </c>
      <c r="H21" s="683">
        <v>5182</v>
      </c>
      <c r="I21" s="684">
        <v>3.6950489265371695</v>
      </c>
      <c r="J21" s="683">
        <v>8809</v>
      </c>
      <c r="K21" s="684">
        <v>30.798159778004965</v>
      </c>
      <c r="L21" s="683">
        <v>1975</v>
      </c>
      <c r="M21" s="684">
        <v>7.5471009201109975</v>
      </c>
      <c r="N21" s="683">
        <v>4081</v>
      </c>
      <c r="O21" s="684">
        <v>17.328757119906527</v>
      </c>
      <c r="P21" s="683">
        <v>6029</v>
      </c>
      <c r="Q21" s="684">
        <v>16.445158463560684</v>
      </c>
      <c r="R21" s="683">
        <v>5475</v>
      </c>
      <c r="S21" s="684">
        <v>18.613991529136847</v>
      </c>
      <c r="T21" s="683">
        <v>84</v>
      </c>
      <c r="U21" s="684">
        <v>0.26654009055060612</v>
      </c>
      <c r="V21" s="834">
        <f t="shared" si="0"/>
        <v>33191</v>
      </c>
      <c r="W21" s="684">
        <f t="shared" si="0"/>
        <v>100.00000000000001</v>
      </c>
      <c r="X21" s="678"/>
      <c r="Y21" s="835">
        <f t="shared" si="1"/>
        <v>1.2800231392209795</v>
      </c>
    </row>
    <row r="22" spans="2:25" s="633" customFormat="1" ht="21" customHeight="1" x14ac:dyDescent="0.25">
      <c r="B22" s="682" t="s">
        <v>42</v>
      </c>
      <c r="D22" s="833">
        <v>63033</v>
      </c>
      <c r="F22" s="683">
        <v>2284</v>
      </c>
      <c r="G22" s="684">
        <v>2.2532814395789673</v>
      </c>
      <c r="H22" s="683">
        <v>17130</v>
      </c>
      <c r="I22" s="684">
        <v>13.798591305169941</v>
      </c>
      <c r="J22" s="683">
        <v>14941</v>
      </c>
      <c r="K22" s="684">
        <v>14.416274049446134</v>
      </c>
      <c r="L22" s="683">
        <v>6989</v>
      </c>
      <c r="M22" s="684">
        <v>8.5530151426815628</v>
      </c>
      <c r="N22" s="683">
        <v>15410</v>
      </c>
      <c r="O22" s="684">
        <v>24.417377054346627</v>
      </c>
      <c r="P22" s="683">
        <v>13583</v>
      </c>
      <c r="Q22" s="684">
        <v>16.926398058711374</v>
      </c>
      <c r="R22" s="683">
        <v>16009</v>
      </c>
      <c r="S22" s="684">
        <v>19.521611017443234</v>
      </c>
      <c r="T22" s="683">
        <v>66</v>
      </c>
      <c r="U22" s="684">
        <v>0.11345193262215779</v>
      </c>
      <c r="V22" s="834">
        <f t="shared" si="0"/>
        <v>86412</v>
      </c>
      <c r="W22" s="684">
        <f t="shared" si="0"/>
        <v>100</v>
      </c>
      <c r="X22" s="678"/>
      <c r="Y22" s="835">
        <f t="shared" si="1"/>
        <v>1.3709009566417591</v>
      </c>
    </row>
    <row r="23" spans="2:25" s="633" customFormat="1" ht="18" customHeight="1" x14ac:dyDescent="0.25">
      <c r="B23" s="682" t="s">
        <v>43</v>
      </c>
      <c r="D23" s="833">
        <v>13611</v>
      </c>
      <c r="F23" s="683">
        <v>1285</v>
      </c>
      <c r="G23" s="684">
        <v>8.3258093641171165</v>
      </c>
      <c r="H23" s="683">
        <v>2170</v>
      </c>
      <c r="I23" s="684">
        <v>9.538243260673287</v>
      </c>
      <c r="J23" s="683">
        <v>533</v>
      </c>
      <c r="K23" s="684">
        <v>0.88352895653295493</v>
      </c>
      <c r="L23" s="683">
        <v>1468</v>
      </c>
      <c r="M23" s="684">
        <v>8.2742164323487675</v>
      </c>
      <c r="N23" s="683">
        <v>2784</v>
      </c>
      <c r="O23" s="684">
        <v>15.62620920933832</v>
      </c>
      <c r="P23" s="683">
        <v>793</v>
      </c>
      <c r="Q23" s="684">
        <v>3.5147684767186895</v>
      </c>
      <c r="R23" s="683">
        <v>7714</v>
      </c>
      <c r="S23" s="684">
        <v>53.81787695085773</v>
      </c>
      <c r="T23" s="683">
        <v>2</v>
      </c>
      <c r="U23" s="684">
        <v>1.9347349413130401E-2</v>
      </c>
      <c r="V23" s="834">
        <f>F23+H23+J23+L23+N23+P23+R23+T23</f>
        <v>16749</v>
      </c>
      <c r="W23" s="684">
        <f t="shared" si="0"/>
        <v>100</v>
      </c>
      <c r="X23" s="678"/>
      <c r="Y23" s="835">
        <f t="shared" si="1"/>
        <v>1.2305488208067004</v>
      </c>
    </row>
    <row r="24" spans="2:25" s="633" customFormat="1" ht="22.5" customHeight="1" x14ac:dyDescent="0.25">
      <c r="B24" s="682" t="s">
        <v>44</v>
      </c>
      <c r="D24" s="833">
        <v>3238</v>
      </c>
      <c r="F24" s="685">
        <v>315</v>
      </c>
      <c r="G24" s="686">
        <v>3.2579185520361991</v>
      </c>
      <c r="H24" s="685">
        <v>348</v>
      </c>
      <c r="I24" s="684">
        <v>6.4253393665158374</v>
      </c>
      <c r="J24" s="685">
        <v>162</v>
      </c>
      <c r="K24" s="684">
        <v>5.2187028657616894</v>
      </c>
      <c r="L24" s="685">
        <v>194</v>
      </c>
      <c r="M24" s="684">
        <v>3.4690799396681751</v>
      </c>
      <c r="N24" s="685">
        <v>955</v>
      </c>
      <c r="O24" s="684">
        <v>17.134238310708898</v>
      </c>
      <c r="P24" s="685">
        <v>740</v>
      </c>
      <c r="Q24" s="684">
        <v>12.428355957767723</v>
      </c>
      <c r="R24" s="685">
        <v>1367</v>
      </c>
      <c r="S24" s="684">
        <v>51.945701357466064</v>
      </c>
      <c r="T24" s="685">
        <v>12</v>
      </c>
      <c r="U24" s="684">
        <v>0.12066365007541478</v>
      </c>
      <c r="V24" s="842">
        <f t="shared" si="0"/>
        <v>4093</v>
      </c>
      <c r="W24" s="684">
        <f t="shared" si="0"/>
        <v>100</v>
      </c>
      <c r="X24" s="678"/>
      <c r="Y24" s="835">
        <f t="shared" si="1"/>
        <v>1.2640518838789376</v>
      </c>
    </row>
    <row r="25" spans="2:25" s="633" customFormat="1" ht="18" customHeight="1" x14ac:dyDescent="0.25">
      <c r="B25" s="682" t="s">
        <v>45</v>
      </c>
      <c r="D25" s="833">
        <v>17187</v>
      </c>
      <c r="F25" s="685">
        <v>264</v>
      </c>
      <c r="G25" s="686">
        <v>0.41635124905374715</v>
      </c>
      <c r="H25" s="685">
        <v>4357</v>
      </c>
      <c r="I25" s="684">
        <v>12.162503154176129</v>
      </c>
      <c r="J25" s="685">
        <v>1358</v>
      </c>
      <c r="K25" s="684">
        <v>6.594330894103793</v>
      </c>
      <c r="L25" s="685">
        <v>1963</v>
      </c>
      <c r="M25" s="684">
        <v>8.2555303221465213</v>
      </c>
      <c r="N25" s="685">
        <v>6116</v>
      </c>
      <c r="O25" s="684">
        <v>27.294137437967869</v>
      </c>
      <c r="P25" s="685">
        <v>669</v>
      </c>
      <c r="Q25" s="684">
        <v>2.5864244259399447</v>
      </c>
      <c r="R25" s="685">
        <v>7294</v>
      </c>
      <c r="S25" s="684">
        <v>35.057616283959966</v>
      </c>
      <c r="T25" s="685">
        <v>1995</v>
      </c>
      <c r="U25" s="684">
        <v>7.6331062326520316</v>
      </c>
      <c r="V25" s="842">
        <f t="shared" si="0"/>
        <v>24016</v>
      </c>
      <c r="W25" s="684">
        <f t="shared" si="0"/>
        <v>99.999999999999986</v>
      </c>
      <c r="X25" s="678"/>
      <c r="Y25" s="835">
        <f t="shared" si="1"/>
        <v>1.3973351952056787</v>
      </c>
    </row>
    <row r="26" spans="2:25" s="633" customFormat="1" ht="18" customHeight="1" x14ac:dyDescent="0.25">
      <c r="B26" s="682" t="s">
        <v>46</v>
      </c>
      <c r="D26" s="833">
        <v>2329</v>
      </c>
      <c r="F26" s="685">
        <v>394</v>
      </c>
      <c r="G26" s="686">
        <v>8.1975827640567527</v>
      </c>
      <c r="H26" s="685">
        <v>478</v>
      </c>
      <c r="I26" s="684">
        <v>11.008933263268524</v>
      </c>
      <c r="J26" s="685">
        <v>686</v>
      </c>
      <c r="K26" s="684">
        <v>20.546505517603784</v>
      </c>
      <c r="L26" s="685">
        <v>433</v>
      </c>
      <c r="M26" s="684">
        <v>9.1697320021019451</v>
      </c>
      <c r="N26" s="685">
        <v>714</v>
      </c>
      <c r="O26" s="684">
        <v>17.892800840777721</v>
      </c>
      <c r="P26" s="685">
        <v>493</v>
      </c>
      <c r="Q26" s="684">
        <v>13.110877561744614</v>
      </c>
      <c r="R26" s="685">
        <v>483</v>
      </c>
      <c r="S26" s="684">
        <v>20.073568050446664</v>
      </c>
      <c r="T26" s="685">
        <v>0</v>
      </c>
      <c r="U26" s="684">
        <v>0</v>
      </c>
      <c r="V26" s="842">
        <f t="shared" si="0"/>
        <v>3681</v>
      </c>
      <c r="W26" s="684">
        <f t="shared" si="0"/>
        <v>100.00000000000001</v>
      </c>
      <c r="X26" s="678"/>
      <c r="Y26" s="835">
        <f t="shared" si="1"/>
        <v>1.5805066552168312</v>
      </c>
    </row>
    <row r="27" spans="2:25" s="633" customFormat="1" ht="18" customHeight="1" x14ac:dyDescent="0.25">
      <c r="B27" s="682" t="s">
        <v>1</v>
      </c>
      <c r="D27" s="833">
        <v>1191</v>
      </c>
      <c r="F27" s="685">
        <v>179</v>
      </c>
      <c r="G27" s="686">
        <v>9.2670598146588041</v>
      </c>
      <c r="H27" s="685">
        <v>191</v>
      </c>
      <c r="I27" s="684">
        <v>12.973883740522325</v>
      </c>
      <c r="J27" s="685">
        <v>362</v>
      </c>
      <c r="K27" s="684">
        <v>20.387531592249367</v>
      </c>
      <c r="L27" s="685">
        <v>21</v>
      </c>
      <c r="M27" s="684">
        <v>1.5164279696714407</v>
      </c>
      <c r="N27" s="685">
        <v>105</v>
      </c>
      <c r="O27" s="684">
        <v>7.5821398483572029</v>
      </c>
      <c r="P27" s="685">
        <v>1</v>
      </c>
      <c r="Q27" s="684">
        <v>0.42122999157540014</v>
      </c>
      <c r="R27" s="685">
        <v>676</v>
      </c>
      <c r="S27" s="684">
        <v>47.851727042965457</v>
      </c>
      <c r="T27" s="685">
        <v>0</v>
      </c>
      <c r="U27" s="684">
        <v>0</v>
      </c>
      <c r="V27" s="834">
        <f t="shared" si="0"/>
        <v>1535</v>
      </c>
      <c r="W27" s="684">
        <f t="shared" si="0"/>
        <v>100</v>
      </c>
      <c r="X27" s="678"/>
      <c r="Y27" s="835">
        <f t="shared" si="1"/>
        <v>1.2888329135180521</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53" t="s">
        <v>0</v>
      </c>
      <c r="C30" s="1229"/>
      <c r="D30" s="1270">
        <f>SUM(D10:D29)</f>
        <v>411504</v>
      </c>
      <c r="E30" s="1229"/>
      <c r="F30" s="1254">
        <f>SUM(F10:F27)</f>
        <v>24087</v>
      </c>
      <c r="G30" s="1255">
        <f>F30*100/$V30</f>
        <v>4.3241370396168293</v>
      </c>
      <c r="H30" s="1254">
        <f>SUM(H10:H27)</f>
        <v>96666</v>
      </c>
      <c r="I30" s="1255">
        <f>H30*100/$V30</f>
        <v>17.353636030705378</v>
      </c>
      <c r="J30" s="1254">
        <f>SUM(J10:J27)</f>
        <v>73509</v>
      </c>
      <c r="K30" s="1255">
        <f>J30*100/$V30</f>
        <v>13.19645408914325</v>
      </c>
      <c r="L30" s="1254">
        <f>SUM(L10:L27)</f>
        <v>33721</v>
      </c>
      <c r="M30" s="1255">
        <f>L30*100/$V30</f>
        <v>6.0536482381749117</v>
      </c>
      <c r="N30" s="1254">
        <f>SUM(N10:N27)</f>
        <v>92323</v>
      </c>
      <c r="O30" s="1255">
        <f>N30*100/$V30</f>
        <v>16.573973674950992</v>
      </c>
      <c r="P30" s="1254">
        <f>SUM(P10:P27)</f>
        <v>76124</v>
      </c>
      <c r="Q30" s="1255">
        <f>P30*100/$V30</f>
        <v>13.665903101415349</v>
      </c>
      <c r="R30" s="1254">
        <f>SUM(R10:R27)</f>
        <v>157456</v>
      </c>
      <c r="S30" s="1255">
        <f>R30*100/$V30</f>
        <v>28.266754751937039</v>
      </c>
      <c r="T30" s="1254">
        <f>SUM(T10:T28)</f>
        <v>3150</v>
      </c>
      <c r="U30" s="1255">
        <f>T30*100/$V30</f>
        <v>0.56549307405625493</v>
      </c>
      <c r="V30" s="1254">
        <f>SUM(V10:V27)</f>
        <v>557036</v>
      </c>
      <c r="W30" s="1255">
        <f>G30+I30+K30+M30+O30+Q30+S30+U30</f>
        <v>100</v>
      </c>
      <c r="X30" s="1271"/>
      <c r="Y30" s="1272">
        <f>(V30/D30)</f>
        <v>1.3536587736692718</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7" s="852" customFormat="1" x14ac:dyDescent="0.35">
      <c r="B33" s="698" t="s">
        <v>47</v>
      </c>
      <c r="V33" s="1356"/>
      <c r="W33" s="1356"/>
      <c r="X33" s="1357"/>
      <c r="Y33" s="1357"/>
      <c r="Z33" s="1356"/>
      <c r="AA33" s="1356"/>
    </row>
    <row r="34" spans="2:27" s="852" customFormat="1" x14ac:dyDescent="0.25">
      <c r="V34" s="1356"/>
      <c r="W34" s="1356"/>
      <c r="X34" s="1357"/>
      <c r="Y34" s="1357"/>
      <c r="Z34" s="1356"/>
      <c r="AA34" s="1356"/>
    </row>
    <row r="35" spans="2:27" s="852" customFormat="1" x14ac:dyDescent="0.25">
      <c r="B35" s="852" t="s">
        <v>39</v>
      </c>
      <c r="D35" s="852" t="e">
        <f>GETPIVOTDATA("Cuenta número de expedientes",#REF!,"CCAA",$B35,"Grado Resuelto",$B$1)</f>
        <v>#REF!</v>
      </c>
      <c r="N35" s="852" t="e">
        <f>GETPIVOTDATA("ID PRESTACION
COUNT",#REF!,"
CCAA",$B35,"
Tipo Prestación",N$1,"Grado Resuelto",$B$1)</f>
        <v>#REF!</v>
      </c>
      <c r="V35" s="1356"/>
      <c r="W35" s="1356"/>
      <c r="X35" s="1357"/>
      <c r="Y35" s="1357"/>
      <c r="Z35" s="1356"/>
      <c r="AA35" s="1356"/>
    </row>
    <row r="36" spans="2:27" s="852" customFormat="1" x14ac:dyDescent="0.25">
      <c r="B36" s="852" t="s">
        <v>47</v>
      </c>
      <c r="D36" s="853" t="e">
        <f>GETPIVOTDATA("Cuenta número de expedientes",#REF!,"CCAA",$B36,"Grado Resuelto",$B$1)</f>
        <v>#REF!</v>
      </c>
      <c r="N36" s="852" t="e">
        <f>GETPIVOTDATA("ID PRESTACION
COUNT",#REF!,"
CCAA",$B36,"
Tipo Prestación",N$1,"Grado Resuelto",$B$1)</f>
        <v>#REF!</v>
      </c>
      <c r="T36" s="697"/>
      <c r="U36" s="697"/>
      <c r="V36" s="1356"/>
      <c r="W36" s="1356"/>
      <c r="X36" s="1356"/>
      <c r="Y36" s="1356"/>
      <c r="Z36" s="1356"/>
      <c r="AA36" s="1356"/>
    </row>
    <row r="37" spans="2:27" s="852" customFormat="1" x14ac:dyDescent="0.25">
      <c r="T37" s="697"/>
      <c r="U37" s="697"/>
      <c r="V37" s="1356"/>
      <c r="W37" s="1356"/>
      <c r="X37" s="1356"/>
      <c r="Y37" s="1356"/>
      <c r="Z37" s="1356"/>
      <c r="AA37" s="1356"/>
    </row>
    <row r="38" spans="2:27" s="852" customFormat="1" x14ac:dyDescent="0.25">
      <c r="N38" s="1356"/>
      <c r="T38" s="697"/>
      <c r="U38" s="697"/>
      <c r="V38" s="1356"/>
      <c r="W38" s="1356"/>
      <c r="X38" s="1356"/>
      <c r="Y38" s="1356"/>
      <c r="Z38" s="1356"/>
      <c r="AA38" s="1356"/>
    </row>
    <row r="39" spans="2:27" s="852" customFormat="1" x14ac:dyDescent="0.25">
      <c r="N39" s="1356"/>
      <c r="T39" s="697"/>
      <c r="U39" s="697"/>
      <c r="V39" s="1356"/>
      <c r="W39" s="1356"/>
      <c r="X39" s="1356"/>
      <c r="Y39" s="1356"/>
      <c r="Z39" s="1356"/>
      <c r="AA39" s="1356"/>
    </row>
    <row r="40" spans="2:27" s="852" customFormat="1" x14ac:dyDescent="0.25">
      <c r="N40" s="1356"/>
      <c r="T40" s="697"/>
      <c r="U40" s="697"/>
      <c r="V40" s="1356"/>
      <c r="W40" s="1356"/>
      <c r="X40" s="1356"/>
      <c r="Y40" s="1356"/>
      <c r="Z40" s="1356"/>
      <c r="AA40" s="1356"/>
    </row>
    <row r="41" spans="2:27" s="852" customFormat="1" x14ac:dyDescent="0.25">
      <c r="N41" s="1356"/>
      <c r="T41" s="697"/>
      <c r="U41" s="697"/>
      <c r="V41" s="1356"/>
      <c r="W41" s="1356"/>
      <c r="X41" s="1356"/>
      <c r="Y41" s="1356"/>
      <c r="Z41" s="1356"/>
      <c r="AA41" s="1356"/>
    </row>
    <row r="42" spans="2:27" s="852" customFormat="1" x14ac:dyDescent="0.25">
      <c r="N42" s="1356"/>
      <c r="T42" s="697"/>
      <c r="U42" s="697"/>
      <c r="V42" s="1356"/>
      <c r="W42" s="1356"/>
      <c r="X42" s="1356"/>
      <c r="Y42" s="1356"/>
      <c r="Z42" s="1356"/>
      <c r="AA42" s="1356"/>
    </row>
    <row r="43" spans="2:27" s="852" customFormat="1" x14ac:dyDescent="0.25">
      <c r="T43" s="697"/>
      <c r="U43" s="697"/>
      <c r="V43" s="1356"/>
      <c r="W43" s="1356"/>
      <c r="X43" s="1356"/>
      <c r="Y43" s="1356"/>
      <c r="Z43" s="1356"/>
      <c r="AA43" s="1356"/>
    </row>
    <row r="44" spans="2:27" s="852" customFormat="1" x14ac:dyDescent="0.25">
      <c r="T44" s="697"/>
      <c r="U44" s="697"/>
      <c r="V44" s="1356"/>
      <c r="W44" s="1356"/>
      <c r="X44" s="1356"/>
      <c r="Y44" s="1356"/>
      <c r="Z44" s="1356"/>
      <c r="AA44" s="1356"/>
    </row>
    <row r="45" spans="2:27" s="852" customFormat="1" x14ac:dyDescent="0.25">
      <c r="T45" s="697"/>
      <c r="U45" s="697"/>
      <c r="V45" s="1356"/>
      <c r="W45" s="1356"/>
      <c r="X45" s="1356"/>
      <c r="Y45" s="1356"/>
      <c r="Z45" s="1356"/>
      <c r="AA45" s="1356"/>
    </row>
    <row r="46" spans="2:27" s="852" customFormat="1" x14ac:dyDescent="0.25">
      <c r="T46" s="697"/>
      <c r="U46" s="697"/>
      <c r="V46" s="1356"/>
      <c r="W46" s="1356"/>
      <c r="X46" s="1356"/>
      <c r="Y46" s="1356"/>
      <c r="Z46" s="1356"/>
      <c r="AA46" s="1356"/>
    </row>
    <row r="47" spans="2:27" s="852" customFormat="1" x14ac:dyDescent="0.25">
      <c r="T47" s="697"/>
      <c r="U47" s="697"/>
      <c r="V47" s="1356"/>
      <c r="W47" s="1356"/>
      <c r="X47" s="1356"/>
      <c r="Y47" s="1356"/>
      <c r="Z47" s="1356"/>
      <c r="AA47" s="1356"/>
    </row>
    <row r="48" spans="2:27" s="852" customFormat="1" x14ac:dyDescent="0.25">
      <c r="T48" s="697"/>
      <c r="U48" s="697"/>
      <c r="V48" s="1356"/>
      <c r="W48" s="1356"/>
      <c r="X48" s="1356"/>
      <c r="Y48" s="1356"/>
      <c r="Z48" s="1356"/>
      <c r="AA48" s="1356"/>
    </row>
    <row r="49" spans="2:27" x14ac:dyDescent="0.25">
      <c r="B49" s="852"/>
      <c r="C49" s="852"/>
      <c r="D49" s="852"/>
      <c r="E49" s="852"/>
      <c r="F49" s="852"/>
      <c r="G49" s="852"/>
      <c r="H49" s="852"/>
      <c r="I49" s="852"/>
      <c r="J49" s="852"/>
      <c r="K49" s="852"/>
      <c r="L49" s="852"/>
      <c r="M49" s="852"/>
      <c r="N49" s="852"/>
      <c r="O49" s="852"/>
      <c r="P49" s="852"/>
      <c r="Q49" s="852"/>
      <c r="R49" s="852"/>
      <c r="S49" s="852"/>
      <c r="T49" s="697"/>
      <c r="U49" s="697"/>
      <c r="V49" s="1356"/>
      <c r="W49" s="1356"/>
      <c r="X49" s="1356"/>
      <c r="Y49" s="1356"/>
      <c r="Z49" s="1356"/>
      <c r="AA49" s="1356"/>
    </row>
    <row r="50" spans="2:27" x14ac:dyDescent="0.25">
      <c r="B50" s="852"/>
      <c r="C50" s="852"/>
      <c r="D50" s="852"/>
      <c r="E50" s="852"/>
      <c r="F50" s="852"/>
      <c r="G50" s="852"/>
      <c r="H50" s="852"/>
      <c r="I50" s="852"/>
      <c r="J50" s="852"/>
      <c r="K50" s="852"/>
      <c r="L50" s="852"/>
      <c r="M50" s="852"/>
      <c r="N50" s="852"/>
      <c r="O50" s="852"/>
      <c r="P50" s="852"/>
      <c r="Q50" s="852"/>
      <c r="R50" s="852"/>
      <c r="S50" s="852"/>
      <c r="T50" s="697"/>
      <c r="U50" s="697"/>
      <c r="V50" s="1356"/>
      <c r="W50" s="1356"/>
      <c r="X50" s="1356"/>
      <c r="Y50" s="1356"/>
      <c r="Z50" s="1356"/>
      <c r="AA50" s="1356"/>
    </row>
    <row r="51" spans="2:27" x14ac:dyDescent="0.25">
      <c r="B51" s="1356"/>
      <c r="C51" s="1356"/>
      <c r="D51" s="1356"/>
      <c r="E51" s="1356"/>
      <c r="F51" s="1356"/>
      <c r="G51" s="1356"/>
      <c r="H51" s="1356"/>
      <c r="I51" s="1356"/>
      <c r="J51" s="1356"/>
      <c r="K51" s="1356"/>
      <c r="L51" s="1356"/>
      <c r="M51" s="1356"/>
      <c r="N51" s="1356"/>
      <c r="O51" s="1356"/>
      <c r="P51" s="1356"/>
      <c r="Q51" s="1356"/>
      <c r="R51" s="1356"/>
      <c r="S51" s="1356"/>
      <c r="T51" s="1357"/>
      <c r="U51" s="1357"/>
      <c r="V51" s="1356"/>
      <c r="W51" s="1356"/>
      <c r="X51" s="1356"/>
      <c r="Y51" s="1356"/>
      <c r="Z51" s="1356"/>
      <c r="AA51" s="1356"/>
    </row>
    <row r="52" spans="2:27" x14ac:dyDescent="0.25">
      <c r="B52" s="1356"/>
      <c r="C52" s="1356"/>
      <c r="D52" s="1356"/>
      <c r="E52" s="1356"/>
      <c r="F52" s="1356"/>
      <c r="G52" s="1356"/>
      <c r="H52" s="1356"/>
      <c r="I52" s="1356"/>
      <c r="J52" s="1356"/>
      <c r="K52" s="1356"/>
      <c r="L52" s="1356"/>
      <c r="M52" s="1356"/>
      <c r="N52" s="1356"/>
      <c r="O52" s="1356"/>
      <c r="P52" s="1356"/>
      <c r="Q52" s="1356"/>
      <c r="R52" s="1356"/>
      <c r="S52" s="1356"/>
      <c r="T52" s="1357"/>
      <c r="U52" s="1357"/>
      <c r="V52" s="1356"/>
      <c r="W52" s="1356"/>
      <c r="X52" s="1356"/>
      <c r="Y52" s="1356"/>
      <c r="Z52" s="1356"/>
      <c r="AA52" s="1356"/>
    </row>
    <row r="53" spans="2:27" x14ac:dyDescent="0.25">
      <c r="B53" s="1356"/>
      <c r="C53" s="1356"/>
      <c r="D53" s="1356"/>
      <c r="E53" s="1356"/>
      <c r="F53" s="1356"/>
      <c r="G53" s="1356"/>
      <c r="H53" s="1356"/>
      <c r="I53" s="1356"/>
      <c r="J53" s="1356"/>
      <c r="K53" s="1356"/>
      <c r="L53" s="1356"/>
      <c r="M53" s="1356"/>
      <c r="N53" s="1356"/>
      <c r="O53" s="1356"/>
      <c r="P53" s="1356"/>
      <c r="Q53" s="1356"/>
      <c r="R53" s="1356"/>
      <c r="S53" s="1356"/>
      <c r="T53" s="1357"/>
      <c r="U53" s="1357"/>
      <c r="V53" s="1356"/>
      <c r="W53" s="1356"/>
      <c r="X53" s="1356"/>
      <c r="Y53" s="1356"/>
      <c r="Z53" s="1356"/>
      <c r="AA53" s="1356"/>
    </row>
    <row r="54" spans="2:27" x14ac:dyDescent="0.25">
      <c r="B54" s="1356"/>
      <c r="C54" s="1356"/>
      <c r="D54" s="1356"/>
      <c r="E54" s="1356"/>
      <c r="F54" s="1356"/>
      <c r="G54" s="1356"/>
      <c r="H54" s="1356"/>
      <c r="I54" s="1356"/>
      <c r="J54" s="1356"/>
      <c r="K54" s="1356"/>
      <c r="L54" s="1356"/>
      <c r="M54" s="1356"/>
      <c r="N54" s="1356"/>
      <c r="O54" s="1356"/>
      <c r="P54" s="1356"/>
      <c r="Q54" s="1356"/>
      <c r="R54" s="1356"/>
      <c r="S54" s="1356"/>
      <c r="T54" s="1357"/>
      <c r="U54" s="1357"/>
      <c r="V54" s="1356"/>
      <c r="W54" s="1356"/>
      <c r="X54" s="1356"/>
      <c r="Y54" s="1356"/>
      <c r="Z54" s="1356"/>
      <c r="AA54" s="1356"/>
    </row>
    <row r="55" spans="2:27" x14ac:dyDescent="0.25">
      <c r="B55" s="1356"/>
      <c r="C55" s="1356"/>
      <c r="D55" s="1356"/>
      <c r="E55" s="1356"/>
      <c r="F55" s="1356"/>
      <c r="G55" s="1356"/>
      <c r="H55" s="1356"/>
      <c r="I55" s="1356"/>
      <c r="J55" s="1356"/>
      <c r="K55" s="1356"/>
      <c r="L55" s="1356"/>
      <c r="M55" s="1356"/>
      <c r="N55" s="1356"/>
      <c r="O55" s="1356"/>
      <c r="P55" s="1356"/>
      <c r="Q55" s="1356"/>
      <c r="R55" s="1356"/>
      <c r="S55" s="1356"/>
      <c r="T55" s="1357"/>
      <c r="U55" s="1357"/>
      <c r="V55" s="1356"/>
      <c r="W55" s="1356"/>
      <c r="X55" s="1356"/>
      <c r="Y55" s="1356"/>
      <c r="Z55" s="1356"/>
      <c r="AA55" s="1356"/>
    </row>
    <row r="56" spans="2:27" x14ac:dyDescent="0.25">
      <c r="B56" s="1356"/>
      <c r="C56" s="1356"/>
      <c r="D56" s="1356"/>
      <c r="E56" s="1356"/>
      <c r="F56" s="1356"/>
      <c r="G56" s="1356"/>
      <c r="H56" s="1356"/>
      <c r="I56" s="1356"/>
      <c r="J56" s="1356"/>
      <c r="K56" s="1356"/>
      <c r="L56" s="1356"/>
      <c r="M56" s="1356"/>
      <c r="N56" s="1356"/>
      <c r="O56" s="1356"/>
      <c r="P56" s="1356"/>
      <c r="Q56" s="1356"/>
      <c r="R56" s="1356"/>
      <c r="S56" s="1356"/>
      <c r="T56" s="1357"/>
      <c r="U56" s="1357"/>
      <c r="V56" s="1356"/>
      <c r="W56" s="1356"/>
      <c r="X56" s="1356"/>
      <c r="Y56" s="1356"/>
      <c r="Z56" s="1356"/>
      <c r="AA56" s="1356"/>
    </row>
    <row r="57" spans="2:27" x14ac:dyDescent="0.25">
      <c r="B57" s="1356"/>
      <c r="C57" s="1356"/>
      <c r="D57" s="1356"/>
      <c r="E57" s="1356"/>
      <c r="F57" s="1356"/>
      <c r="G57" s="1356"/>
      <c r="H57" s="1356"/>
      <c r="I57" s="1356"/>
      <c r="J57" s="1356"/>
      <c r="K57" s="1356"/>
      <c r="L57" s="1356"/>
      <c r="M57" s="1356"/>
      <c r="N57" s="1356"/>
      <c r="O57" s="1356"/>
      <c r="P57" s="1356"/>
      <c r="Q57" s="1356"/>
      <c r="R57" s="1356"/>
      <c r="S57" s="1356"/>
      <c r="T57" s="1356"/>
      <c r="U57" s="1356"/>
      <c r="V57" s="1356"/>
      <c r="W57" s="1356"/>
      <c r="X57" s="1357"/>
      <c r="Y57" s="1357"/>
      <c r="Z57" s="1356"/>
      <c r="AA57" s="1356"/>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05" t="s">
        <v>420</v>
      </c>
      <c r="C3" s="1505"/>
      <c r="D3" s="1505"/>
      <c r="E3" s="1505"/>
      <c r="F3" s="1505"/>
      <c r="G3" s="1505"/>
      <c r="H3" s="1505"/>
      <c r="I3" s="1505"/>
      <c r="J3" s="1505"/>
      <c r="K3" s="1505"/>
      <c r="L3" s="1505"/>
      <c r="M3" s="1505"/>
      <c r="N3" s="1505"/>
      <c r="O3" s="1505"/>
      <c r="P3" s="1505"/>
      <c r="Q3" s="1505"/>
      <c r="R3" s="1505"/>
      <c r="S3" s="1505"/>
      <c r="T3" s="1505"/>
      <c r="U3" s="1505"/>
      <c r="V3" s="1505"/>
      <c r="W3" s="1505"/>
      <c r="X3" s="1505"/>
      <c r="Y3" s="7"/>
    </row>
    <row r="4" spans="2:25" s="4" customFormat="1" ht="14.25" customHeight="1" x14ac:dyDescent="0.25">
      <c r="B4" s="1425" t="str">
        <f>porsaad!$B$6</f>
        <v>Situación a 31 de octubre de 2024</v>
      </c>
      <c r="C4" s="1425"/>
      <c r="D4" s="1425"/>
      <c r="E4" s="1425"/>
      <c r="F4" s="1425"/>
      <c r="G4" s="1425"/>
      <c r="H4" s="1425"/>
      <c r="I4" s="1425"/>
      <c r="J4" s="1425"/>
      <c r="K4" s="1425"/>
      <c r="L4" s="1425"/>
      <c r="M4" s="1425"/>
      <c r="N4" s="1425"/>
      <c r="O4" s="1425"/>
      <c r="P4" s="1425"/>
      <c r="Q4" s="1425"/>
      <c r="R4" s="1425"/>
      <c r="S4" s="1425"/>
      <c r="T4" s="1425"/>
      <c r="U4" s="1425"/>
      <c r="V4" s="1425"/>
      <c r="W4" s="1425"/>
      <c r="X4" s="5"/>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08" t="s">
        <v>52</v>
      </c>
      <c r="G6" s="1508"/>
      <c r="H6" s="1508"/>
      <c r="I6" s="1508"/>
      <c r="J6" s="1508"/>
      <c r="K6" s="1508"/>
      <c r="L6" s="1508"/>
      <c r="M6" s="1508"/>
      <c r="N6" s="1508"/>
      <c r="O6" s="1508"/>
      <c r="P6" s="1508"/>
      <c r="Q6" s="1508"/>
      <c r="R6" s="1508"/>
      <c r="S6" s="1508"/>
      <c r="T6" s="1508"/>
      <c r="U6" s="1508"/>
      <c r="V6" s="1508"/>
      <c r="W6" s="1508"/>
      <c r="X6" s="154"/>
      <c r="Y6" s="154"/>
    </row>
    <row r="7" spans="2:25" s="133" customFormat="1" ht="64.5" customHeight="1" x14ac:dyDescent="0.25">
      <c r="B7" s="1509" t="s">
        <v>12</v>
      </c>
      <c r="C7" s="155"/>
      <c r="D7" s="156" t="s">
        <v>53</v>
      </c>
      <c r="E7" s="155"/>
      <c r="F7" s="1510" t="s">
        <v>168</v>
      </c>
      <c r="G7" s="1510"/>
      <c r="H7" s="1510" t="s">
        <v>59</v>
      </c>
      <c r="I7" s="1510"/>
      <c r="J7" s="1510" t="s">
        <v>60</v>
      </c>
      <c r="K7" s="1510"/>
      <c r="L7" s="1510" t="s">
        <v>152</v>
      </c>
      <c r="M7" s="1510"/>
      <c r="N7" s="1510" t="s">
        <v>0</v>
      </c>
      <c r="O7" s="1510"/>
      <c r="P7" s="156"/>
      <c r="Q7" s="156" t="s">
        <v>62</v>
      </c>
    </row>
    <row r="8" spans="2:25" s="155" customFormat="1" ht="20.25" customHeight="1" x14ac:dyDescent="0.25">
      <c r="B8" s="1509"/>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'41abenpreGIII'!D10</f>
        <v>74645</v>
      </c>
      <c r="F10" s="164">
        <f>'41abenpreGIII'!F10+'41abenpreGIII'!H10+'41abenpreGIII'!J10+'41abenpreGIII'!L10+'41abenpreGIII'!N10</f>
        <v>74894</v>
      </c>
      <c r="G10" s="165">
        <f t="shared" ref="G10:G27" si="0">F10*100/$N10</f>
        <v>71.862825999347521</v>
      </c>
      <c r="H10" s="164">
        <f>'41abenpreGIII'!P10</f>
        <v>2590</v>
      </c>
      <c r="I10" s="165">
        <f t="shared" ref="I10:I27" si="1">H10*100/$N10</f>
        <v>2.4851753056093955</v>
      </c>
      <c r="J10" s="164">
        <f>'41abenpreGIII'!R10</f>
        <v>26726</v>
      </c>
      <c r="K10" s="165">
        <f t="shared" ref="K10:K27" si="2">J10*100/$N10</f>
        <v>25.644322477882898</v>
      </c>
      <c r="L10" s="164">
        <f>'41abenpreGIII'!T10</f>
        <v>8</v>
      </c>
      <c r="M10" s="165">
        <f t="shared" ref="M10:M27" si="3">L10*100/$N10</f>
        <v>7.6762171601834619E-3</v>
      </c>
      <c r="N10" s="164">
        <f>F10+H10+J10+L10</f>
        <v>104218</v>
      </c>
      <c r="O10" s="165">
        <f>G10+I10+K10+M10</f>
        <v>99.999999999999986</v>
      </c>
      <c r="P10" s="166"/>
      <c r="Q10" s="166">
        <f t="shared" ref="Q10:Q27" si="4">N10/D10</f>
        <v>1.3961819277915466</v>
      </c>
    </row>
    <row r="11" spans="2:25" s="162" customFormat="1" ht="18" customHeight="1" x14ac:dyDescent="0.25">
      <c r="B11" s="146" t="s">
        <v>7</v>
      </c>
      <c r="C11" s="159"/>
      <c r="D11" s="163">
        <f>'41abenpreGIII'!D11</f>
        <v>13010</v>
      </c>
      <c r="F11" s="164">
        <f>'41abenpreGIII'!F11+'41abenpreGIII'!H11+'41abenpreGIII'!J11+'41abenpreGIII'!L11+'41abenpreGIII'!N11</f>
        <v>7681</v>
      </c>
      <c r="G11" s="165">
        <f t="shared" si="0"/>
        <v>45.812954789454849</v>
      </c>
      <c r="H11" s="164">
        <f>'41abenpreGIII'!P11</f>
        <v>4055</v>
      </c>
      <c r="I11" s="165">
        <f t="shared" si="1"/>
        <v>24.185852320171776</v>
      </c>
      <c r="J11" s="164">
        <f>'41abenpreGIII'!R11</f>
        <v>5030</v>
      </c>
      <c r="K11" s="165">
        <f t="shared" si="2"/>
        <v>30.001192890373375</v>
      </c>
      <c r="L11" s="164">
        <f>'41abenpreGIII'!T11</f>
        <v>0</v>
      </c>
      <c r="M11" s="165">
        <f t="shared" si="3"/>
        <v>0</v>
      </c>
      <c r="N11" s="164">
        <f t="shared" ref="N11:O27" si="5">F11+H11+J11+L11</f>
        <v>16766</v>
      </c>
      <c r="O11" s="165">
        <f t="shared" si="5"/>
        <v>100</v>
      </c>
      <c r="P11" s="166"/>
      <c r="Q11" s="166">
        <f t="shared" si="4"/>
        <v>1.2887009992313605</v>
      </c>
    </row>
    <row r="12" spans="2:25" s="162" customFormat="1" ht="22.5" customHeight="1" x14ac:dyDescent="0.25">
      <c r="B12" s="146" t="s">
        <v>37</v>
      </c>
      <c r="C12" s="159"/>
      <c r="D12" s="163">
        <f>'41abenpreGIII'!D12</f>
        <v>7810</v>
      </c>
      <c r="F12" s="164">
        <f>'41abenpreGIII'!F12+'41abenpreGIII'!H12+'41abenpreGIII'!J12+'41abenpreGIII'!L12+'41abenpreGIII'!N12</f>
        <v>6262</v>
      </c>
      <c r="G12" s="165">
        <f t="shared" si="0"/>
        <v>58.207845324409739</v>
      </c>
      <c r="H12" s="163">
        <f>'41abenpreGIII'!P12</f>
        <v>1700</v>
      </c>
      <c r="I12" s="165">
        <f t="shared" si="1"/>
        <v>15.802193716304146</v>
      </c>
      <c r="J12" s="164">
        <f>'41abenpreGIII'!R12</f>
        <v>2785</v>
      </c>
      <c r="K12" s="165">
        <f t="shared" si="2"/>
        <v>25.887711470533556</v>
      </c>
      <c r="L12" s="164">
        <f>'41abenpreGIII'!T12</f>
        <v>11</v>
      </c>
      <c r="M12" s="165">
        <f t="shared" si="3"/>
        <v>0.10224948875255624</v>
      </c>
      <c r="N12" s="164">
        <f t="shared" si="5"/>
        <v>10758</v>
      </c>
      <c r="O12" s="165">
        <f t="shared" si="5"/>
        <v>100</v>
      </c>
      <c r="P12" s="166"/>
      <c r="Q12" s="166">
        <f t="shared" si="4"/>
        <v>1.3774647887323943</v>
      </c>
    </row>
    <row r="13" spans="2:25" s="162" customFormat="1" ht="18" customHeight="1" x14ac:dyDescent="0.25">
      <c r="B13" s="146" t="s">
        <v>38</v>
      </c>
      <c r="C13" s="159"/>
      <c r="D13" s="163">
        <f>'41abenpreGIII'!D13</f>
        <v>7974</v>
      </c>
      <c r="F13" s="164">
        <f>'41abenpreGIII'!F13+'41abenpreGIII'!H13+'41abenpreGIII'!J13+'41abenpreGIII'!L13+'41abenpreGIII'!N13</f>
        <v>6271</v>
      </c>
      <c r="G13" s="165">
        <f t="shared" si="0"/>
        <v>55.329098288335977</v>
      </c>
      <c r="H13" s="164">
        <f>'41abenpreGIII'!P13</f>
        <v>387</v>
      </c>
      <c r="I13" s="165">
        <f t="shared" si="1"/>
        <v>3.4145050291159342</v>
      </c>
      <c r="J13" s="164">
        <f>'41abenpreGIII'!R13</f>
        <v>4676</v>
      </c>
      <c r="K13" s="165">
        <f t="shared" si="2"/>
        <v>41.256396682548086</v>
      </c>
      <c r="L13" s="164">
        <f>'41abenpreGIII'!T13</f>
        <v>0</v>
      </c>
      <c r="M13" s="165">
        <f t="shared" si="3"/>
        <v>0</v>
      </c>
      <c r="N13" s="164">
        <f t="shared" si="5"/>
        <v>11334</v>
      </c>
      <c r="O13" s="165">
        <f t="shared" si="5"/>
        <v>100</v>
      </c>
      <c r="P13" s="166"/>
      <c r="Q13" s="166">
        <f t="shared" si="4"/>
        <v>1.4213694507148231</v>
      </c>
    </row>
    <row r="14" spans="2:25" s="162" customFormat="1" ht="18" customHeight="1" x14ac:dyDescent="0.25">
      <c r="B14" s="146" t="s">
        <v>6</v>
      </c>
      <c r="C14" s="159"/>
      <c r="D14" s="163">
        <f>'41abenpreGIII'!D14</f>
        <v>14612</v>
      </c>
      <c r="F14" s="164">
        <f>'41abenpreGIII'!F14+'41abenpreGIII'!H14+'41abenpreGIII'!J14+'41abenpreGIII'!L14+'41abenpreGIII'!N14</f>
        <v>7649</v>
      </c>
      <c r="G14" s="165">
        <f t="shared" si="0"/>
        <v>41.518753731748355</v>
      </c>
      <c r="H14" s="164">
        <f>'41abenpreGIII'!P14</f>
        <v>4179</v>
      </c>
      <c r="I14" s="165">
        <f t="shared" si="1"/>
        <v>22.683602019215112</v>
      </c>
      <c r="J14" s="164">
        <f>'41abenpreGIII'!R14</f>
        <v>6595</v>
      </c>
      <c r="K14" s="165">
        <f t="shared" si="2"/>
        <v>35.79764424903653</v>
      </c>
      <c r="L14" s="164">
        <f>'41abenpreGIII'!T14</f>
        <v>0</v>
      </c>
      <c r="M14" s="165">
        <f t="shared" si="3"/>
        <v>0</v>
      </c>
      <c r="N14" s="164">
        <f t="shared" si="5"/>
        <v>18423</v>
      </c>
      <c r="O14" s="165">
        <f t="shared" si="5"/>
        <v>100</v>
      </c>
      <c r="P14" s="166"/>
      <c r="Q14" s="166">
        <f t="shared" si="4"/>
        <v>1.2608130303859841</v>
      </c>
    </row>
    <row r="15" spans="2:25" s="162" customFormat="1" ht="18" customHeight="1" x14ac:dyDescent="0.25">
      <c r="B15" s="146" t="s">
        <v>5</v>
      </c>
      <c r="C15" s="159"/>
      <c r="D15" s="163">
        <f>'41abenpreGIII'!D15</f>
        <v>5262</v>
      </c>
      <c r="F15" s="164">
        <f>'41abenpreGIII'!F15+'41abenpreGIII'!H15+'41abenpreGIII'!J15+'41abenpreGIII'!L15+'41abenpreGIII'!N15</f>
        <v>6321</v>
      </c>
      <c r="G15" s="165">
        <f t="shared" si="0"/>
        <v>72.580089562521536</v>
      </c>
      <c r="H15" s="163">
        <f>'41abenpreGIII'!P15</f>
        <v>92</v>
      </c>
      <c r="I15" s="165">
        <f t="shared" si="1"/>
        <v>1.0563784590653347</v>
      </c>
      <c r="J15" s="164">
        <f>'41abenpreGIII'!R15</f>
        <v>2296</v>
      </c>
      <c r="K15" s="165">
        <f t="shared" si="2"/>
        <v>26.363531978413135</v>
      </c>
      <c r="L15" s="164">
        <f>'41abenpreGIII'!T15</f>
        <v>0</v>
      </c>
      <c r="M15" s="165">
        <f t="shared" si="3"/>
        <v>0</v>
      </c>
      <c r="N15" s="164">
        <f t="shared" si="5"/>
        <v>8709</v>
      </c>
      <c r="O15" s="165">
        <f t="shared" si="5"/>
        <v>100</v>
      </c>
      <c r="P15" s="166"/>
      <c r="Q15" s="166">
        <f t="shared" si="4"/>
        <v>1.6550741163055873</v>
      </c>
    </row>
    <row r="16" spans="2:25" s="162" customFormat="1" ht="18" customHeight="1" x14ac:dyDescent="0.25">
      <c r="B16" s="146" t="s">
        <v>4</v>
      </c>
      <c r="C16" s="159"/>
      <c r="D16" s="163">
        <f>'41abenpreGIII'!D16</f>
        <v>35097</v>
      </c>
      <c r="F16" s="164">
        <f>'41abenpreGIII'!F16+'41abenpreGIII'!H16+'41abenpreGIII'!J16+'41abenpreGIII'!L16+'41abenpreGIII'!N16</f>
        <v>20708</v>
      </c>
      <c r="G16" s="165">
        <f t="shared" si="0"/>
        <v>43.498718648909801</v>
      </c>
      <c r="H16" s="164">
        <f>'41abenpreGIII'!P16</f>
        <v>16629</v>
      </c>
      <c r="I16" s="165">
        <f t="shared" si="1"/>
        <v>34.930470949040036</v>
      </c>
      <c r="J16" s="164">
        <f>'41abenpreGIII'!R16</f>
        <v>9643</v>
      </c>
      <c r="K16" s="165">
        <f t="shared" si="2"/>
        <v>20.255850102928203</v>
      </c>
      <c r="L16" s="164">
        <f>'41abenpreGIII'!T16</f>
        <v>626</v>
      </c>
      <c r="M16" s="165">
        <f t="shared" si="3"/>
        <v>1.3149602991219593</v>
      </c>
      <c r="N16" s="164">
        <f t="shared" si="5"/>
        <v>47606</v>
      </c>
      <c r="O16" s="165">
        <f t="shared" si="5"/>
        <v>100</v>
      </c>
      <c r="P16" s="166"/>
      <c r="Q16" s="166">
        <f t="shared" si="4"/>
        <v>1.3564122289654386</v>
      </c>
    </row>
    <row r="17" spans="2:25" s="162" customFormat="1" ht="18" customHeight="1" x14ac:dyDescent="0.25">
      <c r="B17" s="146" t="s">
        <v>40</v>
      </c>
      <c r="C17" s="159"/>
      <c r="D17" s="163">
        <f>'41abenpreGIII'!D17</f>
        <v>22839</v>
      </c>
      <c r="F17" s="164">
        <f>'41abenpreGIII'!F17+'41abenpreGIII'!H17+'41abenpreGIII'!J17+'41abenpreGIII'!L17+'41abenpreGIII'!N17</f>
        <v>19361</v>
      </c>
      <c r="G17" s="165">
        <f t="shared" si="0"/>
        <v>61.986937311903695</v>
      </c>
      <c r="H17" s="164">
        <f>'41abenpreGIII'!P17</f>
        <v>3983</v>
      </c>
      <c r="I17" s="165">
        <f t="shared" si="1"/>
        <v>12.752129090094128</v>
      </c>
      <c r="J17" s="164">
        <f>'41abenpreGIII'!R17</f>
        <v>7874</v>
      </c>
      <c r="K17" s="165">
        <f t="shared" si="2"/>
        <v>25.209707370173529</v>
      </c>
      <c r="L17" s="164">
        <f>'41abenpreGIII'!T17</f>
        <v>16</v>
      </c>
      <c r="M17" s="165">
        <f t="shared" si="3"/>
        <v>5.1226227828648267E-2</v>
      </c>
      <c r="N17" s="164">
        <f t="shared" si="5"/>
        <v>31234</v>
      </c>
      <c r="O17" s="165">
        <f t="shared" si="5"/>
        <v>100</v>
      </c>
      <c r="P17" s="166"/>
      <c r="Q17" s="166">
        <f t="shared" si="4"/>
        <v>1.3675730110775428</v>
      </c>
    </row>
    <row r="18" spans="2:25" s="162" customFormat="1" ht="18" customHeight="1" x14ac:dyDescent="0.25">
      <c r="B18" s="146" t="s">
        <v>41</v>
      </c>
      <c r="C18" s="159"/>
      <c r="D18" s="163">
        <f>'41abenpreGIII'!D18</f>
        <v>45419</v>
      </c>
      <c r="F18" s="164">
        <f>'41abenpreGIII'!F18+'41abenpreGIII'!H18+'41abenpreGIII'!J18+'41abenpreGIII'!L18+'41abenpreGIII'!N18</f>
        <v>28423</v>
      </c>
      <c r="G18" s="165">
        <f t="shared" si="0"/>
        <v>50.694704549913496</v>
      </c>
      <c r="H18" s="164">
        <f>'41abenpreGIII'!P18</f>
        <v>6419</v>
      </c>
      <c r="I18" s="165">
        <f t="shared" si="1"/>
        <v>11.448802325788789</v>
      </c>
      <c r="J18" s="164">
        <f>'41abenpreGIII'!R18</f>
        <v>21163</v>
      </c>
      <c r="K18" s="165">
        <f t="shared" si="2"/>
        <v>37.745911142026507</v>
      </c>
      <c r="L18" s="164">
        <f>'41abenpreGIII'!T18</f>
        <v>62</v>
      </c>
      <c r="M18" s="165">
        <f t="shared" si="3"/>
        <v>0.11058198227121123</v>
      </c>
      <c r="N18" s="164">
        <f t="shared" si="5"/>
        <v>56067</v>
      </c>
      <c r="O18" s="165">
        <f t="shared" si="5"/>
        <v>100</v>
      </c>
      <c r="P18" s="166"/>
      <c r="Q18" s="166">
        <f t="shared" si="4"/>
        <v>1.2344393315572777</v>
      </c>
    </row>
    <row r="19" spans="2:25" s="162" customFormat="1" ht="18" customHeight="1" x14ac:dyDescent="0.25">
      <c r="B19" s="146" t="s">
        <v>3</v>
      </c>
      <c r="C19" s="159"/>
      <c r="D19" s="163">
        <f>'41abenpreGIII'!D19</f>
        <v>45865</v>
      </c>
      <c r="F19" s="164">
        <f>'41abenpreGIII'!F19+'41abenpreGIII'!H19+'41abenpreGIII'!J19+'41abenpreGIII'!L19+'41abenpreGIII'!N19</f>
        <v>30738</v>
      </c>
      <c r="G19" s="165">
        <f t="shared" si="0"/>
        <v>45.022849777361145</v>
      </c>
      <c r="H19" s="164">
        <f>'41abenpreGIII'!P19</f>
        <v>7662</v>
      </c>
      <c r="I19" s="165">
        <f>H19*100/$N19</f>
        <v>11.222756034684791</v>
      </c>
      <c r="J19" s="164">
        <f>'41abenpreGIII'!R19</f>
        <v>29604</v>
      </c>
      <c r="K19" s="165">
        <f>J19*100/$N19</f>
        <v>43.36184673072416</v>
      </c>
      <c r="L19" s="164">
        <f>'41abenpreGIII'!T19</f>
        <v>268</v>
      </c>
      <c r="M19" s="165">
        <f t="shared" si="3"/>
        <v>0.39254745722990392</v>
      </c>
      <c r="N19" s="164">
        <f t="shared" si="5"/>
        <v>68272</v>
      </c>
      <c r="O19" s="165">
        <f t="shared" si="5"/>
        <v>100</v>
      </c>
      <c r="P19" s="166"/>
      <c r="Q19" s="166">
        <f t="shared" si="4"/>
        <v>1.4885424615720049</v>
      </c>
    </row>
    <row r="20" spans="2:25" s="162" customFormat="1" ht="18" customHeight="1" x14ac:dyDescent="0.25">
      <c r="B20" s="146" t="s">
        <v>2</v>
      </c>
      <c r="C20" s="159"/>
      <c r="D20" s="163">
        <f>'41abenpreGIII'!D20</f>
        <v>12452</v>
      </c>
      <c r="F20" s="164">
        <f>'41abenpreGIII'!F20+'41abenpreGIII'!H20+'41abenpreGIII'!J20+'41abenpreGIII'!L20+'41abenpreGIII'!N20</f>
        <v>5806</v>
      </c>
      <c r="G20" s="165">
        <f t="shared" si="0"/>
        <v>41.554537646722018</v>
      </c>
      <c r="H20" s="164">
        <f>'41abenpreGIII'!P20</f>
        <v>6120</v>
      </c>
      <c r="I20" s="165">
        <f>H20*100/$N20</f>
        <v>43.801889493272256</v>
      </c>
      <c r="J20" s="164">
        <f>'41abenpreGIII'!R20</f>
        <v>2046</v>
      </c>
      <c r="K20" s="165">
        <f>J20*100/$N20</f>
        <v>14.643572860005726</v>
      </c>
      <c r="L20" s="164">
        <f>'41abenpreGIII'!T20</f>
        <v>0</v>
      </c>
      <c r="M20" s="165">
        <f t="shared" si="3"/>
        <v>0</v>
      </c>
      <c r="N20" s="164">
        <f t="shared" si="5"/>
        <v>13972</v>
      </c>
      <c r="O20" s="165">
        <f t="shared" si="5"/>
        <v>100</v>
      </c>
      <c r="P20" s="166"/>
      <c r="Q20" s="166">
        <f t="shared" si="4"/>
        <v>1.1220687439768713</v>
      </c>
    </row>
    <row r="21" spans="2:25" s="162" customFormat="1" ht="18" customHeight="1" x14ac:dyDescent="0.25">
      <c r="B21" s="146" t="s">
        <v>35</v>
      </c>
      <c r="C21" s="159"/>
      <c r="D21" s="163">
        <f>'41abenpreGIII'!D21</f>
        <v>25930</v>
      </c>
      <c r="F21" s="164">
        <f>'41abenpreGIII'!F21+'41abenpreGIII'!H21+'41abenpreGIII'!J21+'41abenpreGIII'!L21+'41abenpreGIII'!N21</f>
        <v>21603</v>
      </c>
      <c r="G21" s="165">
        <f t="shared" si="0"/>
        <v>65.086921153324695</v>
      </c>
      <c r="H21" s="164">
        <f>'41abenpreGIII'!P21</f>
        <v>6029</v>
      </c>
      <c r="I21" s="165">
        <f>H21*100/$N21</f>
        <v>18.164562682654935</v>
      </c>
      <c r="J21" s="164">
        <f>'41abenpreGIII'!R21</f>
        <v>5475</v>
      </c>
      <c r="K21" s="165">
        <f>J21*100/$N21</f>
        <v>16.495435509626102</v>
      </c>
      <c r="L21" s="164">
        <f>'41abenpreGIII'!T21</f>
        <v>84</v>
      </c>
      <c r="M21" s="165">
        <f t="shared" si="3"/>
        <v>0.25308065439426353</v>
      </c>
      <c r="N21" s="164">
        <f t="shared" si="5"/>
        <v>33191</v>
      </c>
      <c r="O21" s="165">
        <f t="shared" si="5"/>
        <v>100</v>
      </c>
      <c r="P21" s="166"/>
      <c r="Q21" s="166">
        <f t="shared" si="4"/>
        <v>1.2800231392209795</v>
      </c>
    </row>
    <row r="22" spans="2:25" s="162" customFormat="1" ht="21" customHeight="1" x14ac:dyDescent="0.25">
      <c r="B22" s="146" t="s">
        <v>42</v>
      </c>
      <c r="C22" s="159"/>
      <c r="D22" s="163">
        <f>'41abenpreGIII'!D22</f>
        <v>63033</v>
      </c>
      <c r="F22" s="164">
        <f>'41abenpreGIII'!F22+'41abenpreGIII'!H22+'41abenpreGIII'!J22+'41abenpreGIII'!L22+'41abenpreGIII'!N22</f>
        <v>56754</v>
      </c>
      <c r="G22" s="165">
        <f t="shared" si="0"/>
        <v>65.67837800305513</v>
      </c>
      <c r="H22" s="164">
        <f>'41abenpreGIII'!P22</f>
        <v>13583</v>
      </c>
      <c r="I22" s="165">
        <f>H22*100/$N22</f>
        <v>15.718881636809702</v>
      </c>
      <c r="J22" s="164">
        <f>'41abenpreGIII'!R22</f>
        <v>16009</v>
      </c>
      <c r="K22" s="165">
        <f>J22*100/$N22</f>
        <v>18.526362079340831</v>
      </c>
      <c r="L22" s="164">
        <f>'41abenpreGIII'!T22</f>
        <v>66</v>
      </c>
      <c r="M22" s="165">
        <f t="shared" si="3"/>
        <v>7.6378280794334119E-2</v>
      </c>
      <c r="N22" s="164">
        <f t="shared" si="5"/>
        <v>86412</v>
      </c>
      <c r="O22" s="165">
        <f t="shared" si="5"/>
        <v>99.999999999999986</v>
      </c>
      <c r="P22" s="166"/>
      <c r="Q22" s="166">
        <f t="shared" si="4"/>
        <v>1.3709009566417591</v>
      </c>
    </row>
    <row r="23" spans="2:25" s="162" customFormat="1" ht="18" customHeight="1" x14ac:dyDescent="0.25">
      <c r="B23" s="146" t="s">
        <v>43</v>
      </c>
      <c r="C23" s="159"/>
      <c r="D23" s="163">
        <f>'41abenpreGIII'!D23</f>
        <v>13611</v>
      </c>
      <c r="F23" s="164">
        <f>'41abenpreGIII'!F23+'41abenpreGIII'!H23+'41abenpreGIII'!J23+'41abenpreGIII'!L23+'41abenpreGIII'!N23</f>
        <v>8240</v>
      </c>
      <c r="G23" s="165">
        <f t="shared" si="0"/>
        <v>49.196966983103472</v>
      </c>
      <c r="H23" s="164">
        <f>'41abenpreGIII'!P23</f>
        <v>793</v>
      </c>
      <c r="I23" s="165">
        <f>H23*100/$N23</f>
        <v>4.7346110215535253</v>
      </c>
      <c r="J23" s="164">
        <f>'41abenpreGIII'!R23</f>
        <v>7714</v>
      </c>
      <c r="K23" s="165">
        <f>J23*100/$N23</f>
        <v>46.056480983939338</v>
      </c>
      <c r="L23" s="164">
        <f>'41abenpreGIII'!T23</f>
        <v>2</v>
      </c>
      <c r="M23" s="165">
        <f t="shared" si="3"/>
        <v>1.194101140366589E-2</v>
      </c>
      <c r="N23" s="164">
        <f t="shared" si="5"/>
        <v>16749</v>
      </c>
      <c r="O23" s="165">
        <f t="shared" si="5"/>
        <v>100</v>
      </c>
      <c r="P23" s="166"/>
      <c r="Q23" s="166">
        <f t="shared" si="4"/>
        <v>1.2305488208067004</v>
      </c>
    </row>
    <row r="24" spans="2:25" s="162" customFormat="1" ht="22.5" customHeight="1" x14ac:dyDescent="0.25">
      <c r="B24" s="146" t="s">
        <v>44</v>
      </c>
      <c r="C24" s="159"/>
      <c r="D24" s="163">
        <f>'41abenpreGIII'!D24</f>
        <v>3238</v>
      </c>
      <c r="F24" s="164">
        <f>'41abenpreGIII'!F24+'41abenpreGIII'!H24+'41abenpreGIII'!J24+'41abenpreGIII'!L24+'41abenpreGIII'!N24</f>
        <v>1974</v>
      </c>
      <c r="G24" s="167">
        <f t="shared" si="0"/>
        <v>48.228683117517711</v>
      </c>
      <c r="H24" s="163">
        <f>'41abenpreGIII'!P24</f>
        <v>740</v>
      </c>
      <c r="I24" s="165">
        <f t="shared" si="1"/>
        <v>18.079648179819202</v>
      </c>
      <c r="J24" s="164">
        <f>'41abenpreGIII'!R24</f>
        <v>1367</v>
      </c>
      <c r="K24" s="165">
        <f t="shared" si="2"/>
        <v>33.398485218666018</v>
      </c>
      <c r="L24" s="164">
        <f>'41abenpreGIII'!T24</f>
        <v>12</v>
      </c>
      <c r="M24" s="165">
        <f t="shared" si="3"/>
        <v>0.29318348399706817</v>
      </c>
      <c r="N24" s="163">
        <f t="shared" si="5"/>
        <v>4093</v>
      </c>
      <c r="O24" s="165">
        <f t="shared" si="5"/>
        <v>100</v>
      </c>
      <c r="P24" s="166"/>
      <c r="Q24" s="166">
        <f t="shared" si="4"/>
        <v>1.2640518838789376</v>
      </c>
    </row>
    <row r="25" spans="2:25" s="162" customFormat="1" ht="18" customHeight="1" x14ac:dyDescent="0.25">
      <c r="B25" s="146" t="s">
        <v>45</v>
      </c>
      <c r="C25" s="159"/>
      <c r="D25" s="163">
        <f>'41abenpreGIII'!D25</f>
        <v>17187</v>
      </c>
      <c r="F25" s="164">
        <f>'41abenpreGIII'!F25+'41abenpreGIII'!H25+'41abenpreGIII'!J25+'41abenpreGIII'!L25+'41abenpreGIII'!N25</f>
        <v>14058</v>
      </c>
      <c r="G25" s="167">
        <f t="shared" si="0"/>
        <v>58.535976015989341</v>
      </c>
      <c r="H25" s="163">
        <f>'41abenpreGIII'!P25</f>
        <v>669</v>
      </c>
      <c r="I25" s="165">
        <f t="shared" si="1"/>
        <v>2.7856429047301798</v>
      </c>
      <c r="J25" s="164">
        <f>'41abenpreGIII'!R25</f>
        <v>7294</v>
      </c>
      <c r="K25" s="165">
        <f t="shared" si="2"/>
        <v>30.371419053964026</v>
      </c>
      <c r="L25" s="164">
        <f>'41abenpreGIII'!T25</f>
        <v>1995</v>
      </c>
      <c r="M25" s="165">
        <f t="shared" si="3"/>
        <v>8.3069620253164551</v>
      </c>
      <c r="N25" s="163">
        <f t="shared" si="5"/>
        <v>24016</v>
      </c>
      <c r="O25" s="165">
        <f t="shared" si="5"/>
        <v>100</v>
      </c>
      <c r="P25" s="166"/>
      <c r="Q25" s="166">
        <f t="shared" si="4"/>
        <v>1.3973351952056787</v>
      </c>
    </row>
    <row r="26" spans="2:25" s="162" customFormat="1" ht="18" customHeight="1" x14ac:dyDescent="0.25">
      <c r="B26" s="146" t="s">
        <v>46</v>
      </c>
      <c r="C26" s="159"/>
      <c r="D26" s="163">
        <f>'41abenpreGIII'!D26</f>
        <v>2329</v>
      </c>
      <c r="F26" s="164">
        <f>'41abenpreGIII'!F26+'41abenpreGIII'!H26+'41abenpreGIII'!J26+'41abenpreGIII'!L26+'41abenpreGIII'!N26</f>
        <v>2705</v>
      </c>
      <c r="G26" s="167">
        <f t="shared" si="0"/>
        <v>73.48546590600381</v>
      </c>
      <c r="H26" s="163">
        <f>'41abenpreGIII'!P26</f>
        <v>493</v>
      </c>
      <c r="I26" s="165">
        <f t="shared" si="1"/>
        <v>13.393099701168161</v>
      </c>
      <c r="J26" s="164">
        <f>'41abenpreGIII'!R26</f>
        <v>483</v>
      </c>
      <c r="K26" s="165">
        <f t="shared" si="2"/>
        <v>13.121434392828036</v>
      </c>
      <c r="L26" s="164">
        <f>'41abenpreGIII'!T26</f>
        <v>0</v>
      </c>
      <c r="M26" s="165">
        <f t="shared" si="3"/>
        <v>0</v>
      </c>
      <c r="N26" s="163">
        <f t="shared" si="5"/>
        <v>3681</v>
      </c>
      <c r="O26" s="165">
        <f t="shared" si="5"/>
        <v>100</v>
      </c>
      <c r="P26" s="166"/>
      <c r="Q26" s="166">
        <f t="shared" si="4"/>
        <v>1.5805066552168312</v>
      </c>
    </row>
    <row r="27" spans="2:25" s="162" customFormat="1" ht="18" customHeight="1" x14ac:dyDescent="0.25">
      <c r="B27" s="146" t="s">
        <v>1</v>
      </c>
      <c r="C27" s="159"/>
      <c r="D27" s="163">
        <f>'41abenpreGIII'!D27</f>
        <v>1191</v>
      </c>
      <c r="F27" s="164">
        <f>'41abenpreGIII'!F27+'41abenpreGIII'!H27+'41abenpreGIII'!J27+'41abenpreGIII'!L27+'41abenpreGIII'!N27</f>
        <v>858</v>
      </c>
      <c r="G27" s="167">
        <f t="shared" si="0"/>
        <v>55.895765472312704</v>
      </c>
      <c r="H27" s="163">
        <f>'41abenpreGIII'!P27</f>
        <v>1</v>
      </c>
      <c r="I27" s="165">
        <f t="shared" si="1"/>
        <v>6.5146579804560262E-2</v>
      </c>
      <c r="J27" s="164">
        <f>'41abenpreGIII'!R27</f>
        <v>676</v>
      </c>
      <c r="K27" s="165">
        <f t="shared" si="2"/>
        <v>44.039087947882734</v>
      </c>
      <c r="L27" s="164">
        <f>'41abenpreGIII'!T27</f>
        <v>0</v>
      </c>
      <c r="M27" s="165">
        <f t="shared" si="3"/>
        <v>0</v>
      </c>
      <c r="N27" s="164">
        <f t="shared" si="5"/>
        <v>1535</v>
      </c>
      <c r="O27" s="165">
        <f t="shared" si="5"/>
        <v>100</v>
      </c>
      <c r="P27" s="166"/>
      <c r="Q27" s="166">
        <f t="shared" si="4"/>
        <v>1.2888329135180521</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411504</v>
      </c>
      <c r="E30" s="174"/>
      <c r="F30" s="147">
        <f>SUM(F10:F27)</f>
        <v>320306</v>
      </c>
      <c r="G30" s="175">
        <f>F30*100/$N30</f>
        <v>57.501849072591355</v>
      </c>
      <c r="H30" s="147">
        <f>SUM(H10:H27)</f>
        <v>76124</v>
      </c>
      <c r="I30" s="175">
        <f>H30*100/$N30</f>
        <v>13.665903101415349</v>
      </c>
      <c r="J30" s="147">
        <f>SUM(J10:J27)</f>
        <v>157456</v>
      </c>
      <c r="K30" s="175">
        <f>J30*100/$N30</f>
        <v>28.266754751937039</v>
      </c>
      <c r="L30" s="147">
        <f>SUM(L10:L28)</f>
        <v>3150</v>
      </c>
      <c r="M30" s="175">
        <f>L30*100/$N30</f>
        <v>0.56549307405625493</v>
      </c>
      <c r="N30" s="147">
        <f>F30+H30+J30+L30</f>
        <v>557036</v>
      </c>
      <c r="O30" s="175">
        <f>G30+I30+K30+M30</f>
        <v>100</v>
      </c>
      <c r="P30" s="176"/>
      <c r="Q30" s="176">
        <f>(N30/D30)</f>
        <v>1.3536587736692718</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B43"/>
  <sheetViews>
    <sheetView zoomScaleNormal="100" workbookViewId="0">
      <selection activeCell="J8" sqref="J8"/>
    </sheetView>
  </sheetViews>
  <sheetFormatPr baseColWidth="10" defaultColWidth="11.453125" defaultRowHeight="14.5" x14ac:dyDescent="0.35"/>
  <cols>
    <col min="1" max="1" width="1.81640625" style="220" customWidth="1"/>
    <col min="2" max="2" width="44.1796875" style="220" customWidth="1"/>
    <col min="3" max="3" width="1.1796875"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4" x14ac:dyDescent="0.35">
      <c r="A1" s="219"/>
      <c r="B1" s="219"/>
      <c r="C1" s="219"/>
      <c r="J1" s="221"/>
      <c r="K1" s="221"/>
    </row>
    <row r="2" spans="1:24" ht="48.75" customHeight="1" x14ac:dyDescent="0.35">
      <c r="A2" s="219"/>
      <c r="B2" s="219"/>
      <c r="C2" s="219"/>
      <c r="J2" s="221"/>
      <c r="K2" s="221"/>
    </row>
    <row r="3" spans="1:24" ht="24" customHeight="1" x14ac:dyDescent="0.35">
      <c r="A3" s="219"/>
      <c r="B3" s="1383" t="s">
        <v>338</v>
      </c>
      <c r="C3" s="1383"/>
      <c r="D3" s="1383"/>
      <c r="E3" s="1383"/>
      <c r="F3" s="1383"/>
      <c r="G3" s="1383"/>
      <c r="H3" s="1383"/>
      <c r="I3" s="1383"/>
      <c r="J3" s="1383"/>
      <c r="K3" s="1383"/>
      <c r="L3" s="1383"/>
      <c r="M3" s="1383"/>
      <c r="N3" s="1383"/>
      <c r="O3" s="1383"/>
      <c r="P3" s="1383"/>
      <c r="Q3" s="1383"/>
      <c r="R3" s="1383"/>
      <c r="S3" s="1383"/>
      <c r="T3" s="1383"/>
      <c r="U3" s="1383"/>
      <c r="V3" s="1383"/>
      <c r="W3" s="1383"/>
    </row>
    <row r="4" spans="1:24" ht="13.5" customHeight="1" x14ac:dyDescent="0.35">
      <c r="A4" s="219"/>
      <c r="B4" s="219"/>
      <c r="C4" s="219"/>
      <c r="J4" s="221"/>
      <c r="K4" s="221"/>
    </row>
    <row r="5" spans="1:24" x14ac:dyDescent="0.35">
      <c r="A5" s="219"/>
      <c r="B5" s="219"/>
      <c r="C5" s="219"/>
      <c r="D5" s="1372" t="s">
        <v>339</v>
      </c>
      <c r="E5" s="1372"/>
      <c r="F5" s="1372"/>
      <c r="G5" s="1372"/>
      <c r="H5" s="1372"/>
      <c r="I5" s="1372"/>
      <c r="J5" s="1372"/>
      <c r="K5" s="1372"/>
      <c r="L5" s="219"/>
      <c r="M5" s="1373" t="s">
        <v>340</v>
      </c>
      <c r="N5" s="1373"/>
      <c r="O5" s="1373"/>
      <c r="P5" s="1373"/>
      <c r="Q5" s="1373"/>
      <c r="R5" s="1373"/>
      <c r="S5" s="1373"/>
      <c r="T5" s="1373"/>
      <c r="U5" s="1373"/>
      <c r="V5" s="1373"/>
      <c r="W5" s="1373"/>
      <c r="X5" s="1373"/>
    </row>
    <row r="6" spans="1:24" ht="25.5" customHeight="1" x14ac:dyDescent="0.35">
      <c r="A6" s="219"/>
      <c r="B6" s="219"/>
      <c r="C6" s="219"/>
      <c r="D6" s="1373"/>
      <c r="E6" s="1373"/>
      <c r="F6" s="1373"/>
      <c r="G6" s="1373"/>
      <c r="H6" s="1373"/>
      <c r="I6" s="1373"/>
      <c r="J6" s="1373"/>
      <c r="K6" s="1373"/>
      <c r="L6" s="219"/>
      <c r="M6" s="1374">
        <v>43830</v>
      </c>
      <c r="N6" s="1375"/>
      <c r="O6" s="1376">
        <v>44196</v>
      </c>
      <c r="P6" s="1377"/>
      <c r="Q6" s="1376">
        <v>44561</v>
      </c>
      <c r="R6" s="1377"/>
      <c r="S6" s="1380">
        <v>44926</v>
      </c>
      <c r="T6" s="1381"/>
      <c r="U6" s="1378">
        <v>45291</v>
      </c>
      <c r="V6" s="1382"/>
      <c r="W6" s="1378">
        <v>45596</v>
      </c>
      <c r="X6" s="1379"/>
    </row>
    <row r="7" spans="1:24" x14ac:dyDescent="0.35">
      <c r="B7" s="225"/>
      <c r="C7" s="219"/>
      <c r="D7" s="226">
        <v>43465</v>
      </c>
      <c r="E7" s="227">
        <v>43830</v>
      </c>
      <c r="F7" s="228">
        <v>44196</v>
      </c>
      <c r="G7" s="228">
        <v>44561</v>
      </c>
      <c r="H7" s="228">
        <v>44926</v>
      </c>
      <c r="I7" s="228">
        <v>45291</v>
      </c>
      <c r="J7" s="228">
        <v>45596</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4" ht="6.75" customHeight="1" x14ac:dyDescent="0.35">
      <c r="B8" s="225"/>
      <c r="C8" s="219"/>
      <c r="D8" s="234"/>
      <c r="E8" s="234"/>
      <c r="F8" s="234"/>
      <c r="G8" s="234"/>
      <c r="H8" s="234"/>
      <c r="I8" s="234"/>
      <c r="J8" s="234"/>
      <c r="K8" s="234"/>
      <c r="L8" s="219"/>
      <c r="M8" s="234"/>
      <c r="N8" s="234"/>
      <c r="O8" s="234"/>
      <c r="P8" s="234"/>
      <c r="Q8" s="234"/>
      <c r="R8" s="234"/>
      <c r="S8" s="234"/>
      <c r="T8" s="234"/>
      <c r="U8" s="234"/>
      <c r="V8" s="234"/>
      <c r="W8" s="234"/>
      <c r="X8" s="234"/>
    </row>
    <row r="9" spans="1:24" x14ac:dyDescent="0.35">
      <c r="B9" s="235" t="s">
        <v>29</v>
      </c>
      <c r="C9" s="219"/>
      <c r="D9" s="236">
        <v>1767186</v>
      </c>
      <c r="E9" s="237">
        <v>1894744</v>
      </c>
      <c r="F9" s="237">
        <v>1850950</v>
      </c>
      <c r="G9" s="237">
        <v>1892604</v>
      </c>
      <c r="H9" s="237">
        <v>1982018</v>
      </c>
      <c r="I9" s="237">
        <v>2061372</v>
      </c>
      <c r="J9" s="238">
        <v>2146321</v>
      </c>
      <c r="K9" s="239"/>
      <c r="L9" s="222"/>
      <c r="M9" s="240">
        <v>7.2181422894930236E-2</v>
      </c>
      <c r="N9" s="241">
        <v>127558</v>
      </c>
      <c r="O9" s="242">
        <v>-2.3113412682663204E-2</v>
      </c>
      <c r="P9" s="243">
        <v>-43794</v>
      </c>
      <c r="Q9" s="242">
        <f>G9/F9-1</f>
        <v>2.250411950619946E-2</v>
      </c>
      <c r="R9" s="243">
        <f t="shared" ref="R9:R23" si="0">G9-F9</f>
        <v>41654</v>
      </c>
      <c r="S9" s="242">
        <f>H9/G9-1</f>
        <v>4.7243903109155383E-2</v>
      </c>
      <c r="T9" s="243">
        <f>H9-G9</f>
        <v>89414</v>
      </c>
      <c r="U9" s="242">
        <f>I9/H9-1</f>
        <v>4.003697241901949E-2</v>
      </c>
      <c r="V9" s="243">
        <f>I9-H9</f>
        <v>79354</v>
      </c>
      <c r="W9" s="242">
        <v>2.9375498484224272E-2</v>
      </c>
      <c r="X9" s="243">
        <v>61250</v>
      </c>
    </row>
    <row r="10" spans="1:24" x14ac:dyDescent="0.35">
      <c r="B10" s="244" t="s">
        <v>244</v>
      </c>
      <c r="C10" s="219"/>
      <c r="D10" s="245">
        <v>1638618</v>
      </c>
      <c r="E10" s="246">
        <v>1735551</v>
      </c>
      <c r="F10" s="246">
        <v>1709394</v>
      </c>
      <c r="G10" s="246">
        <v>1768008</v>
      </c>
      <c r="H10" s="246">
        <v>1850208</v>
      </c>
      <c r="I10" s="246">
        <v>1944185</v>
      </c>
      <c r="J10" s="247">
        <v>2011524</v>
      </c>
      <c r="K10" s="248"/>
      <c r="L10" s="219"/>
      <c r="M10" s="249">
        <v>5.9155336997396502E-2</v>
      </c>
      <c r="N10" s="250">
        <v>96933</v>
      </c>
      <c r="O10" s="251">
        <v>-1.507129436127197E-2</v>
      </c>
      <c r="P10" s="250">
        <v>-26157</v>
      </c>
      <c r="Q10" s="251">
        <f t="shared" ref="Q10:Q23" si="1">G10/F10-1</f>
        <v>3.4289344644944375E-2</v>
      </c>
      <c r="R10" s="250">
        <f t="shared" si="0"/>
        <v>58614</v>
      </c>
      <c r="S10" s="251">
        <f t="shared" ref="S10:S23" si="2">H10/G10-1</f>
        <v>4.6493002294107244E-2</v>
      </c>
      <c r="T10" s="250">
        <f t="shared" ref="T10:T23" si="3">H10-G10</f>
        <v>82200</v>
      </c>
      <c r="U10" s="251">
        <f t="shared" ref="U10:U23" si="4">I10/H10-1</f>
        <v>5.0792667635206401E-2</v>
      </c>
      <c r="V10" s="250">
        <f t="shared" ref="V10:V23" si="5">I10-H10</f>
        <v>93977</v>
      </c>
      <c r="W10" s="251">
        <v>2.9360606586294136E-2</v>
      </c>
      <c r="X10" s="250">
        <v>57375</v>
      </c>
    </row>
    <row r="11" spans="1:24" x14ac:dyDescent="0.35">
      <c r="B11" s="252" t="s">
        <v>342</v>
      </c>
      <c r="C11" s="219"/>
      <c r="D11" s="253">
        <v>334306</v>
      </c>
      <c r="E11" s="254">
        <v>350514</v>
      </c>
      <c r="F11" s="254">
        <v>352921</v>
      </c>
      <c r="G11" s="254">
        <v>352430</v>
      </c>
      <c r="H11" s="254">
        <v>359348</v>
      </c>
      <c r="I11" s="254">
        <v>377078</v>
      </c>
      <c r="J11" s="255">
        <v>392904</v>
      </c>
      <c r="L11" s="222"/>
      <c r="M11" s="256">
        <v>4.8482527983344514E-2</v>
      </c>
      <c r="N11" s="257">
        <v>16208</v>
      </c>
      <c r="O11" s="258">
        <v>6.8670580918308577E-3</v>
      </c>
      <c r="P11" s="257">
        <v>2407</v>
      </c>
      <c r="Q11" s="258">
        <f t="shared" si="1"/>
        <v>-1.3912461995744252E-3</v>
      </c>
      <c r="R11" s="257">
        <f t="shared" si="0"/>
        <v>-491</v>
      </c>
      <c r="S11" s="258">
        <f t="shared" si="2"/>
        <v>1.9629429957722211E-2</v>
      </c>
      <c r="T11" s="257">
        <f t="shared" si="3"/>
        <v>6918</v>
      </c>
      <c r="U11" s="258">
        <f t="shared" si="4"/>
        <v>4.9339359061411292E-2</v>
      </c>
      <c r="V11" s="257">
        <f t="shared" si="5"/>
        <v>17730</v>
      </c>
      <c r="W11" s="258">
        <v>5.4569171679107242E-2</v>
      </c>
      <c r="X11" s="257">
        <v>20331</v>
      </c>
    </row>
    <row r="12" spans="1:24" x14ac:dyDescent="0.35">
      <c r="B12" s="303" t="s">
        <v>343</v>
      </c>
      <c r="C12" s="219"/>
      <c r="D12" s="1204">
        <v>1304312</v>
      </c>
      <c r="E12" s="1205">
        <v>1385037</v>
      </c>
      <c r="F12" s="1207">
        <v>1356473</v>
      </c>
      <c r="G12" s="1207">
        <v>1415578</v>
      </c>
      <c r="H12" s="1205">
        <v>1490860</v>
      </c>
      <c r="I12" s="1205">
        <v>1567107</v>
      </c>
      <c r="J12" s="1208">
        <v>1618620</v>
      </c>
      <c r="K12" s="1209"/>
      <c r="L12" s="219"/>
      <c r="M12" s="1211">
        <v>6.1890866602469341E-2</v>
      </c>
      <c r="N12" s="1210">
        <v>80725</v>
      </c>
      <c r="O12" s="1213">
        <v>-2.0623275768084204E-2</v>
      </c>
      <c r="P12" s="1215">
        <v>-28564</v>
      </c>
      <c r="Q12" s="1217">
        <f t="shared" si="1"/>
        <v>4.3572559129448241E-2</v>
      </c>
      <c r="R12" s="1215">
        <f t="shared" si="0"/>
        <v>59105</v>
      </c>
      <c r="S12" s="1213">
        <f t="shared" si="2"/>
        <v>5.3181103407936581E-2</v>
      </c>
      <c r="T12" s="1215">
        <f t="shared" si="3"/>
        <v>75282</v>
      </c>
      <c r="U12" s="1213">
        <f t="shared" si="4"/>
        <v>5.1142964463464002E-2</v>
      </c>
      <c r="V12" s="1215">
        <f t="shared" si="5"/>
        <v>76247</v>
      </c>
      <c r="W12" s="1217">
        <v>2.3422206710268734E-2</v>
      </c>
      <c r="X12" s="1215">
        <v>37044</v>
      </c>
    </row>
    <row r="13" spans="1:24" x14ac:dyDescent="0.35">
      <c r="B13" s="1203" t="s">
        <v>344</v>
      </c>
      <c r="C13" s="219"/>
      <c r="D13" s="253">
        <v>429437</v>
      </c>
      <c r="E13" s="1206">
        <v>467298</v>
      </c>
      <c r="F13" s="254">
        <v>473559</v>
      </c>
      <c r="G13" s="254">
        <v>487549</v>
      </c>
      <c r="H13" s="1206">
        <v>515590</v>
      </c>
      <c r="I13" s="1206">
        <v>543298</v>
      </c>
      <c r="J13" s="255">
        <v>580615</v>
      </c>
      <c r="K13" s="269"/>
      <c r="L13" s="219"/>
      <c r="M13" s="1212">
        <v>8.8164270894217411E-2</v>
      </c>
      <c r="N13" s="257">
        <v>37861</v>
      </c>
      <c r="O13" s="1214">
        <v>1.3398302582078303E-2</v>
      </c>
      <c r="P13" s="1216">
        <v>6261</v>
      </c>
      <c r="Q13" s="258">
        <f t="shared" si="1"/>
        <v>2.9542253446772193E-2</v>
      </c>
      <c r="R13" s="1216">
        <f t="shared" si="0"/>
        <v>13990</v>
      </c>
      <c r="S13" s="1214">
        <f t="shared" si="2"/>
        <v>5.7514219083620421E-2</v>
      </c>
      <c r="T13" s="1216">
        <f t="shared" si="3"/>
        <v>28041</v>
      </c>
      <c r="U13" s="1214">
        <f t="shared" si="4"/>
        <v>5.374037510424956E-2</v>
      </c>
      <c r="V13" s="1216">
        <f t="shared" si="5"/>
        <v>27708</v>
      </c>
      <c r="W13" s="258">
        <v>4.4536474177804042E-2</v>
      </c>
      <c r="X13" s="1216">
        <v>24756</v>
      </c>
    </row>
    <row r="14" spans="1:24" x14ac:dyDescent="0.35">
      <c r="B14" s="252" t="s">
        <v>345</v>
      </c>
      <c r="C14" s="219"/>
      <c r="D14" s="253">
        <v>490680</v>
      </c>
      <c r="E14" s="254">
        <v>515590</v>
      </c>
      <c r="F14" s="254">
        <v>506355</v>
      </c>
      <c r="G14" s="254">
        <v>529632</v>
      </c>
      <c r="H14" s="254">
        <v>560619</v>
      </c>
      <c r="I14" s="254">
        <v>592130</v>
      </c>
      <c r="J14" s="255">
        <v>607364</v>
      </c>
      <c r="L14" s="222"/>
      <c r="M14" s="256">
        <v>5.076628352490431E-2</v>
      </c>
      <c r="N14" s="257">
        <v>24910</v>
      </c>
      <c r="O14" s="258">
        <v>-1.7911518842491092E-2</v>
      </c>
      <c r="P14" s="257">
        <v>-9235</v>
      </c>
      <c r="Q14" s="258">
        <f t="shared" si="1"/>
        <v>4.5969724797819689E-2</v>
      </c>
      <c r="R14" s="257">
        <f t="shared" si="0"/>
        <v>23277</v>
      </c>
      <c r="S14" s="258">
        <f t="shared" si="2"/>
        <v>5.8506661228928669E-2</v>
      </c>
      <c r="T14" s="257">
        <f t="shared" si="3"/>
        <v>30987</v>
      </c>
      <c r="U14" s="258">
        <f t="shared" si="4"/>
        <v>5.6207513480634796E-2</v>
      </c>
      <c r="V14" s="257">
        <f t="shared" si="5"/>
        <v>31511</v>
      </c>
      <c r="W14" s="258">
        <v>2.2896109429761502E-2</v>
      </c>
      <c r="X14" s="257">
        <v>13595</v>
      </c>
    </row>
    <row r="15" spans="1:24" x14ac:dyDescent="0.35">
      <c r="B15" s="259" t="s">
        <v>346</v>
      </c>
      <c r="C15" s="219"/>
      <c r="D15" s="260">
        <v>384195</v>
      </c>
      <c r="E15" s="261">
        <v>402149</v>
      </c>
      <c r="F15" s="261">
        <v>376559</v>
      </c>
      <c r="G15" s="261">
        <v>398397</v>
      </c>
      <c r="H15" s="261">
        <v>414651</v>
      </c>
      <c r="I15" s="261">
        <v>431679</v>
      </c>
      <c r="J15" s="262">
        <v>430641</v>
      </c>
      <c r="K15" s="263"/>
      <c r="L15" s="222"/>
      <c r="M15" s="264">
        <v>4.67314775049128E-2</v>
      </c>
      <c r="N15" s="265">
        <v>17954</v>
      </c>
      <c r="O15" s="266">
        <v>-6.363313100368273E-2</v>
      </c>
      <c r="P15" s="265">
        <v>-25590</v>
      </c>
      <c r="Q15" s="266">
        <f t="shared" si="1"/>
        <v>5.7993568072997936E-2</v>
      </c>
      <c r="R15" s="265">
        <f t="shared" si="0"/>
        <v>21838</v>
      </c>
      <c r="S15" s="266">
        <f t="shared" si="2"/>
        <v>4.0798499988704773E-2</v>
      </c>
      <c r="T15" s="265">
        <f t="shared" si="3"/>
        <v>16254</v>
      </c>
      <c r="U15" s="266">
        <f t="shared" si="4"/>
        <v>4.1065860205329319E-2</v>
      </c>
      <c r="V15" s="265">
        <f t="shared" si="5"/>
        <v>17028</v>
      </c>
      <c r="W15" s="266">
        <v>-3.0258271829016747E-3</v>
      </c>
      <c r="X15" s="265">
        <v>-1307</v>
      </c>
    </row>
    <row r="16" spans="1:24" x14ac:dyDescent="0.35">
      <c r="B16" s="244" t="s">
        <v>347</v>
      </c>
      <c r="C16" s="219"/>
      <c r="D16" s="245">
        <v>1054275</v>
      </c>
      <c r="E16" s="246">
        <v>1115183</v>
      </c>
      <c r="F16" s="246">
        <v>1124230</v>
      </c>
      <c r="G16" s="246">
        <v>1222142</v>
      </c>
      <c r="H16" s="246">
        <v>1313437</v>
      </c>
      <c r="I16" s="246">
        <v>1411866</v>
      </c>
      <c r="J16" s="247">
        <v>1489601</v>
      </c>
      <c r="K16" s="267"/>
      <c r="L16" s="222"/>
      <c r="M16" s="249">
        <v>5.7772402836072212E-2</v>
      </c>
      <c r="N16" s="250">
        <v>60908</v>
      </c>
      <c r="O16" s="268">
        <v>8.1125698652149136E-3</v>
      </c>
      <c r="P16" s="250">
        <v>9047</v>
      </c>
      <c r="Q16" s="268">
        <f t="shared" si="1"/>
        <v>8.7092498865890322E-2</v>
      </c>
      <c r="R16" s="250">
        <f t="shared" si="0"/>
        <v>97912</v>
      </c>
      <c r="S16" s="268">
        <f t="shared" si="2"/>
        <v>7.4700812180581222E-2</v>
      </c>
      <c r="T16" s="250">
        <f t="shared" si="3"/>
        <v>91295</v>
      </c>
      <c r="U16" s="268">
        <f t="shared" si="4"/>
        <v>7.4940023769697328E-2</v>
      </c>
      <c r="V16" s="250">
        <f t="shared" si="5"/>
        <v>98429</v>
      </c>
      <c r="W16" s="268">
        <v>7.00925985790537E-2</v>
      </c>
      <c r="X16" s="250">
        <v>97571</v>
      </c>
    </row>
    <row r="17" spans="2:24" x14ac:dyDescent="0.35">
      <c r="B17" s="252" t="s">
        <v>344</v>
      </c>
      <c r="C17" s="219"/>
      <c r="D17" s="253">
        <v>277636</v>
      </c>
      <c r="E17" s="254">
        <v>310719</v>
      </c>
      <c r="F17" s="254">
        <v>337667</v>
      </c>
      <c r="G17" s="254">
        <v>378893</v>
      </c>
      <c r="H17" s="254">
        <v>419029</v>
      </c>
      <c r="I17" s="254">
        <v>459833</v>
      </c>
      <c r="J17" s="255">
        <v>508570</v>
      </c>
      <c r="L17" s="222"/>
      <c r="M17" s="256">
        <v>0.11915961906957317</v>
      </c>
      <c r="N17" s="257">
        <v>33083</v>
      </c>
      <c r="O17" s="258">
        <v>8.6727879531023122E-2</v>
      </c>
      <c r="P17" s="257">
        <v>26948</v>
      </c>
      <c r="Q17" s="258">
        <f t="shared" si="1"/>
        <v>0.12209069882458157</v>
      </c>
      <c r="R17" s="257">
        <f t="shared" si="0"/>
        <v>41226</v>
      </c>
      <c r="S17" s="258">
        <f t="shared" si="2"/>
        <v>0.10592964240563951</v>
      </c>
      <c r="T17" s="257">
        <f t="shared" si="3"/>
        <v>40136</v>
      </c>
      <c r="U17" s="258">
        <f t="shared" si="4"/>
        <v>9.7377508477933583E-2</v>
      </c>
      <c r="V17" s="257">
        <f t="shared" si="5"/>
        <v>40804</v>
      </c>
      <c r="W17" s="258">
        <v>0.12642084466612924</v>
      </c>
      <c r="X17" s="257">
        <v>57078</v>
      </c>
    </row>
    <row r="18" spans="2:24" x14ac:dyDescent="0.35">
      <c r="B18" s="252" t="s">
        <v>345</v>
      </c>
      <c r="C18" s="219"/>
      <c r="D18" s="253">
        <v>427294</v>
      </c>
      <c r="E18" s="254">
        <v>442658</v>
      </c>
      <c r="F18" s="254">
        <v>443395</v>
      </c>
      <c r="G18" s="254">
        <v>474372</v>
      </c>
      <c r="H18" s="254">
        <v>508082</v>
      </c>
      <c r="I18" s="254">
        <v>544804</v>
      </c>
      <c r="J18" s="255">
        <v>569527</v>
      </c>
      <c r="K18" s="269"/>
      <c r="L18" s="219"/>
      <c r="M18" s="256">
        <v>3.5956507697276319E-2</v>
      </c>
      <c r="N18" s="257">
        <v>15364</v>
      </c>
      <c r="O18" s="258">
        <v>1.6649422353147703E-3</v>
      </c>
      <c r="P18" s="257">
        <v>737</v>
      </c>
      <c r="Q18" s="258">
        <f t="shared" si="1"/>
        <v>6.9863214515274219E-2</v>
      </c>
      <c r="R18" s="257">
        <f t="shared" si="0"/>
        <v>30977</v>
      </c>
      <c r="S18" s="258">
        <f t="shared" si="2"/>
        <v>7.1062372989974198E-2</v>
      </c>
      <c r="T18" s="257">
        <f t="shared" si="3"/>
        <v>33710</v>
      </c>
      <c r="U18" s="258">
        <f t="shared" si="4"/>
        <v>7.2275735019150522E-2</v>
      </c>
      <c r="V18" s="257">
        <f t="shared" si="5"/>
        <v>36722</v>
      </c>
      <c r="W18" s="258">
        <v>5.9553576079595771E-2</v>
      </c>
      <c r="X18" s="257">
        <v>32011</v>
      </c>
    </row>
    <row r="19" spans="2:24" x14ac:dyDescent="0.35">
      <c r="B19" s="259" t="s">
        <v>346</v>
      </c>
      <c r="C19" s="219"/>
      <c r="D19" s="260">
        <v>349345</v>
      </c>
      <c r="E19" s="261">
        <v>361806</v>
      </c>
      <c r="F19" s="261">
        <v>343168</v>
      </c>
      <c r="G19" s="261">
        <v>368877</v>
      </c>
      <c r="H19" s="261">
        <v>386326</v>
      </c>
      <c r="I19" s="261">
        <v>407229</v>
      </c>
      <c r="J19" s="262">
        <v>411504</v>
      </c>
      <c r="K19" s="270"/>
      <c r="L19" s="219"/>
      <c r="M19" s="264">
        <v>3.5669610270649299E-2</v>
      </c>
      <c r="N19" s="265">
        <v>12461</v>
      </c>
      <c r="O19" s="266">
        <v>-5.151379468554973E-2</v>
      </c>
      <c r="P19" s="265">
        <v>-18638</v>
      </c>
      <c r="Q19" s="266">
        <f t="shared" si="1"/>
        <v>7.4916658895934463E-2</v>
      </c>
      <c r="R19" s="265">
        <f t="shared" si="0"/>
        <v>25709</v>
      </c>
      <c r="S19" s="266">
        <f t="shared" si="2"/>
        <v>4.7303030549478597E-2</v>
      </c>
      <c r="T19" s="265">
        <f t="shared" si="3"/>
        <v>17449</v>
      </c>
      <c r="U19" s="266">
        <f t="shared" si="4"/>
        <v>5.4107153026200727E-2</v>
      </c>
      <c r="V19" s="265">
        <f t="shared" si="5"/>
        <v>20903</v>
      </c>
      <c r="W19" s="266">
        <v>2.1045997488970736E-2</v>
      </c>
      <c r="X19" s="265">
        <v>8482</v>
      </c>
    </row>
    <row r="20" spans="2:24" ht="15" customHeight="1" x14ac:dyDescent="0.35">
      <c r="B20" s="244" t="s">
        <v>348</v>
      </c>
      <c r="C20" s="219"/>
      <c r="D20" s="245">
        <v>250037</v>
      </c>
      <c r="E20" s="246">
        <v>269854</v>
      </c>
      <c r="F20" s="246">
        <v>232243</v>
      </c>
      <c r="G20" s="246">
        <v>193436</v>
      </c>
      <c r="H20" s="246">
        <v>177423</v>
      </c>
      <c r="I20" s="246">
        <v>155241</v>
      </c>
      <c r="J20" s="247">
        <v>129019</v>
      </c>
      <c r="K20" s="267"/>
      <c r="L20" s="222"/>
      <c r="M20" s="249">
        <v>7.92562700720294E-2</v>
      </c>
      <c r="N20" s="250">
        <v>19817</v>
      </c>
      <c r="O20" s="268">
        <v>-0.13937536593861866</v>
      </c>
      <c r="P20" s="250">
        <v>-37611</v>
      </c>
      <c r="Q20" s="268">
        <f t="shared" si="1"/>
        <v>-0.16709653251120593</v>
      </c>
      <c r="R20" s="250">
        <f>G20-F20</f>
        <v>-38807</v>
      </c>
      <c r="S20" s="268">
        <f t="shared" si="2"/>
        <v>-8.2781902024442244E-2</v>
      </c>
      <c r="T20" s="250">
        <f t="shared" si="3"/>
        <v>-16013</v>
      </c>
      <c r="U20" s="268">
        <f t="shared" si="4"/>
        <v>-0.12502324952232802</v>
      </c>
      <c r="V20" s="250">
        <f t="shared" si="5"/>
        <v>-22182</v>
      </c>
      <c r="W20" s="268">
        <v>-0.31932617939708563</v>
      </c>
      <c r="X20" s="250">
        <v>-60527</v>
      </c>
    </row>
    <row r="21" spans="2:24" x14ac:dyDescent="0.35">
      <c r="B21" s="252" t="s">
        <v>344</v>
      </c>
      <c r="C21" s="219"/>
      <c r="D21" s="253">
        <v>151801</v>
      </c>
      <c r="E21" s="254">
        <v>156579</v>
      </c>
      <c r="F21" s="254">
        <v>135892</v>
      </c>
      <c r="G21" s="254">
        <v>108656</v>
      </c>
      <c r="H21" s="254">
        <v>96561</v>
      </c>
      <c r="I21" s="254">
        <v>83465</v>
      </c>
      <c r="J21" s="255">
        <v>72045</v>
      </c>
      <c r="L21" s="222"/>
      <c r="M21" s="256">
        <v>3.1475418475504169E-2</v>
      </c>
      <c r="N21" s="257">
        <v>4778</v>
      </c>
      <c r="O21" s="258">
        <v>-0.13211861105256772</v>
      </c>
      <c r="P21" s="257">
        <v>-20687</v>
      </c>
      <c r="Q21" s="258">
        <f t="shared" si="1"/>
        <v>-0.20042386601124418</v>
      </c>
      <c r="R21" s="257">
        <f t="shared" si="0"/>
        <v>-27236</v>
      </c>
      <c r="S21" s="258">
        <f t="shared" si="2"/>
        <v>-0.11131460756884115</v>
      </c>
      <c r="T21" s="257">
        <f t="shared" si="3"/>
        <v>-12095</v>
      </c>
      <c r="U21" s="258">
        <f t="shared" si="4"/>
        <v>-0.1356241132548337</v>
      </c>
      <c r="V21" s="257">
        <f t="shared" si="5"/>
        <v>-13096</v>
      </c>
      <c r="W21" s="258">
        <v>-0.30969559343470632</v>
      </c>
      <c r="X21" s="257">
        <v>-32322</v>
      </c>
    </row>
    <row r="22" spans="2:24" x14ac:dyDescent="0.35">
      <c r="B22" s="252" t="s">
        <v>345</v>
      </c>
      <c r="C22" s="219"/>
      <c r="D22" s="253">
        <v>63386</v>
      </c>
      <c r="E22" s="254">
        <v>72932</v>
      </c>
      <c r="F22" s="254">
        <v>62960</v>
      </c>
      <c r="G22" s="254">
        <v>55260</v>
      </c>
      <c r="H22" s="254">
        <v>52537</v>
      </c>
      <c r="I22" s="254">
        <v>47326</v>
      </c>
      <c r="J22" s="255">
        <v>37837</v>
      </c>
      <c r="L22" s="222"/>
      <c r="M22" s="256">
        <v>0.15060107910264087</v>
      </c>
      <c r="N22" s="257">
        <v>9546</v>
      </c>
      <c r="O22" s="258">
        <v>-0.13673010475511438</v>
      </c>
      <c r="P22" s="257">
        <v>-9972</v>
      </c>
      <c r="Q22" s="258">
        <f t="shared" si="1"/>
        <v>-0.12229987293519695</v>
      </c>
      <c r="R22" s="257">
        <f t="shared" si="0"/>
        <v>-7700</v>
      </c>
      <c r="S22" s="258">
        <f t="shared" si="2"/>
        <v>-4.9276149113282708E-2</v>
      </c>
      <c r="T22" s="257">
        <f t="shared" si="3"/>
        <v>-2723</v>
      </c>
      <c r="U22" s="258">
        <f t="shared" si="4"/>
        <v>-9.9187239469326394E-2</v>
      </c>
      <c r="V22" s="257">
        <f t="shared" si="5"/>
        <v>-5211</v>
      </c>
      <c r="W22" s="258">
        <v>-0.32737809539046803</v>
      </c>
      <c r="X22" s="257">
        <v>-18416</v>
      </c>
    </row>
    <row r="23" spans="2:24" x14ac:dyDescent="0.35">
      <c r="B23" s="259" t="s">
        <v>346</v>
      </c>
      <c r="C23" s="219"/>
      <c r="D23" s="260">
        <v>34850</v>
      </c>
      <c r="E23" s="261">
        <v>40343</v>
      </c>
      <c r="F23" s="261">
        <v>33391</v>
      </c>
      <c r="G23" s="261">
        <v>29520</v>
      </c>
      <c r="H23" s="261">
        <v>28325</v>
      </c>
      <c r="I23" s="261">
        <v>24450</v>
      </c>
      <c r="J23" s="262">
        <v>19137</v>
      </c>
      <c r="K23" s="263"/>
      <c r="L23" s="222"/>
      <c r="M23" s="264">
        <f t="shared" ref="M23" si="6">E23/D23-1</f>
        <v>0.15761836441893839</v>
      </c>
      <c r="N23" s="265">
        <f t="shared" ref="N23" si="7">E23-D23</f>
        <v>5493</v>
      </c>
      <c r="O23" s="266">
        <f t="shared" ref="O23" si="8">F23/E23-1</f>
        <v>-0.17232233596906521</v>
      </c>
      <c r="P23" s="265">
        <f t="shared" ref="P23" si="9">F23-E23</f>
        <v>-6952</v>
      </c>
      <c r="Q23" s="266">
        <f t="shared" si="1"/>
        <v>-0.11592944206522715</v>
      </c>
      <c r="R23" s="265">
        <f t="shared" si="0"/>
        <v>-3871</v>
      </c>
      <c r="S23" s="266">
        <f t="shared" si="2"/>
        <v>-4.0481029810298108E-2</v>
      </c>
      <c r="T23" s="265">
        <f t="shared" si="3"/>
        <v>-1195</v>
      </c>
      <c r="U23" s="266">
        <f t="shared" si="4"/>
        <v>-0.13680494263018539</v>
      </c>
      <c r="V23" s="265">
        <f t="shared" si="5"/>
        <v>-3875</v>
      </c>
      <c r="W23" s="266">
        <v>-0.33841526654221121</v>
      </c>
      <c r="X23" s="265">
        <v>-9789</v>
      </c>
    </row>
    <row r="24" spans="2:24" x14ac:dyDescent="0.35">
      <c r="L24" s="219"/>
    </row>
    <row r="25" spans="2:24" x14ac:dyDescent="0.35">
      <c r="B25" s="219"/>
      <c r="C25" s="219"/>
      <c r="D25" s="1372" t="s">
        <v>339</v>
      </c>
      <c r="E25" s="1372"/>
      <c r="F25" s="1372"/>
      <c r="G25" s="1372"/>
      <c r="H25" s="1372"/>
      <c r="I25" s="1372"/>
      <c r="J25" s="1372"/>
      <c r="K25" s="1372"/>
      <c r="L25" s="219"/>
      <c r="M25" s="1373" t="s">
        <v>340</v>
      </c>
      <c r="N25" s="1373"/>
      <c r="O25" s="1373"/>
      <c r="P25" s="1373"/>
      <c r="Q25" s="1373"/>
      <c r="R25" s="1373"/>
      <c r="S25" s="1373"/>
      <c r="T25" s="1373"/>
      <c r="U25" s="1373"/>
      <c r="V25" s="1373"/>
      <c r="W25" s="1373"/>
      <c r="X25" s="1373"/>
    </row>
    <row r="26" spans="2:24" ht="24" customHeight="1" x14ac:dyDescent="0.35">
      <c r="B26" s="219"/>
      <c r="C26" s="219"/>
      <c r="D26" s="1373"/>
      <c r="E26" s="1373"/>
      <c r="F26" s="1373"/>
      <c r="G26" s="1373"/>
      <c r="H26" s="1373"/>
      <c r="I26" s="1373"/>
      <c r="J26" s="1373"/>
      <c r="K26" s="1373"/>
      <c r="L26" s="219"/>
      <c r="M26" s="1374">
        <v>43830</v>
      </c>
      <c r="N26" s="1375"/>
      <c r="O26" s="1376">
        <v>44196</v>
      </c>
      <c r="P26" s="1377"/>
      <c r="Q26" s="1376">
        <v>44561</v>
      </c>
      <c r="R26" s="1377"/>
      <c r="S26" s="1380">
        <v>44926</v>
      </c>
      <c r="T26" s="1381"/>
      <c r="U26" s="1378">
        <v>44926</v>
      </c>
      <c r="V26" s="1382"/>
      <c r="W26" s="1378">
        <f>W6</f>
        <v>45596</v>
      </c>
      <c r="X26" s="1379"/>
    </row>
    <row r="27" spans="2:24" x14ac:dyDescent="0.35">
      <c r="B27" s="225"/>
      <c r="C27" s="225"/>
      <c r="D27" s="226">
        <v>43465</v>
      </c>
      <c r="E27" s="227">
        <v>43830</v>
      </c>
      <c r="F27" s="228">
        <v>44196</v>
      </c>
      <c r="G27" s="228">
        <v>44561</v>
      </c>
      <c r="H27" s="228">
        <v>44926</v>
      </c>
      <c r="I27" s="228">
        <v>45291</v>
      </c>
      <c r="J27" s="228">
        <v>45596</v>
      </c>
      <c r="K27" s="229"/>
      <c r="L27" s="219"/>
      <c r="M27" s="230" t="s">
        <v>28</v>
      </c>
      <c r="N27" s="231" t="s">
        <v>341</v>
      </c>
      <c r="O27" s="232" t="s">
        <v>28</v>
      </c>
      <c r="P27" s="233" t="s">
        <v>341</v>
      </c>
      <c r="Q27" s="231" t="s">
        <v>28</v>
      </c>
      <c r="R27" s="232" t="s">
        <v>341</v>
      </c>
      <c r="S27" s="232" t="s">
        <v>28</v>
      </c>
      <c r="T27" s="232" t="s">
        <v>341</v>
      </c>
      <c r="U27" s="232" t="s">
        <v>28</v>
      </c>
      <c r="V27" s="227" t="s">
        <v>341</v>
      </c>
      <c r="W27" s="231" t="s">
        <v>28</v>
      </c>
      <c r="X27" s="229" t="s">
        <v>341</v>
      </c>
    </row>
    <row r="28" spans="2:24" x14ac:dyDescent="0.35">
      <c r="B28" s="235" t="s">
        <v>69</v>
      </c>
      <c r="C28" s="219"/>
      <c r="D28" s="236">
        <v>1320659</v>
      </c>
      <c r="E28" s="237">
        <v>1411021</v>
      </c>
      <c r="F28" s="237">
        <v>1427207</v>
      </c>
      <c r="G28" s="237">
        <v>1569205</v>
      </c>
      <c r="H28" s="237">
        <v>1727429</v>
      </c>
      <c r="I28" s="237">
        <v>1906051</v>
      </c>
      <c r="J28" s="238">
        <v>2065850</v>
      </c>
      <c r="K28" s="239"/>
      <c r="L28" s="223"/>
      <c r="M28" s="271">
        <v>6.842190149008931E-2</v>
      </c>
      <c r="N28" s="272">
        <v>90362</v>
      </c>
      <c r="O28" s="273">
        <v>1.1471126227037054E-2</v>
      </c>
      <c r="P28" s="237">
        <v>16186</v>
      </c>
      <c r="Q28" s="273">
        <f>G28/F28-1</f>
        <v>9.9493626362538778E-2</v>
      </c>
      <c r="R28" s="237">
        <f>G28-F28</f>
        <v>141998</v>
      </c>
      <c r="S28" s="273">
        <f>H28/G28-1</f>
        <v>0.10083067540569912</v>
      </c>
      <c r="T28" s="237">
        <f>H28-G28</f>
        <v>158224</v>
      </c>
      <c r="U28" s="273">
        <f>I28/H28-1</f>
        <v>0.10340338155721596</v>
      </c>
      <c r="V28" s="237">
        <f>I28-H28</f>
        <v>178622</v>
      </c>
      <c r="W28" s="273">
        <v>0.10332425935450318</v>
      </c>
      <c r="X28" s="243">
        <v>193463</v>
      </c>
    </row>
    <row r="29" spans="2:24" ht="15" customHeight="1" x14ac:dyDescent="0.35">
      <c r="B29" s="274" t="s">
        <v>349</v>
      </c>
      <c r="C29" s="219"/>
      <c r="D29" s="275">
        <v>52274</v>
      </c>
      <c r="E29" s="276">
        <v>60438</v>
      </c>
      <c r="F29" s="276">
        <v>61411</v>
      </c>
      <c r="G29" s="276">
        <v>62214</v>
      </c>
      <c r="H29" s="276">
        <v>65642</v>
      </c>
      <c r="I29" s="276">
        <v>69697</v>
      </c>
      <c r="J29" s="277">
        <v>75411</v>
      </c>
      <c r="K29" s="267"/>
      <c r="L29" s="222"/>
      <c r="M29" s="278">
        <v>0.15617706699315148</v>
      </c>
      <c r="N29" s="279">
        <v>8164</v>
      </c>
      <c r="O29" s="280">
        <v>1.6099142923326371E-2</v>
      </c>
      <c r="P29" s="279">
        <v>973</v>
      </c>
      <c r="Q29" s="281">
        <f t="shared" ref="Q29:Q42" si="10">G29/F29-1</f>
        <v>1.3075833319763586E-2</v>
      </c>
      <c r="R29" s="276">
        <f t="shared" ref="R29:R43" si="11">G29-F29</f>
        <v>803</v>
      </c>
      <c r="S29" s="280">
        <f t="shared" ref="S29:S43" si="12">H29/G29-1</f>
        <v>5.510013823255222E-2</v>
      </c>
      <c r="T29" s="279">
        <f t="shared" ref="T29:T42" si="13">H29-G29</f>
        <v>3428</v>
      </c>
      <c r="U29" s="280">
        <f t="shared" ref="U29:U43" si="14">I29/H29-1</f>
        <v>6.1774473660156648E-2</v>
      </c>
      <c r="V29" s="279">
        <f t="shared" ref="V29:V43" si="15">I29-H29</f>
        <v>4055</v>
      </c>
      <c r="W29" s="281">
        <v>0.10164638511095214</v>
      </c>
      <c r="X29" s="279">
        <v>6958</v>
      </c>
    </row>
    <row r="30" spans="2:24" x14ac:dyDescent="0.35">
      <c r="B30" s="252" t="s">
        <v>350</v>
      </c>
      <c r="C30" s="219"/>
      <c r="D30" s="253">
        <v>224714</v>
      </c>
      <c r="E30" s="254">
        <v>246617</v>
      </c>
      <c r="F30" s="254">
        <v>254644</v>
      </c>
      <c r="G30" s="254">
        <v>292469</v>
      </c>
      <c r="H30" s="254">
        <v>351993</v>
      </c>
      <c r="I30" s="254">
        <v>427677</v>
      </c>
      <c r="J30" s="255">
        <v>501618</v>
      </c>
      <c r="K30" s="269"/>
      <c r="L30" s="219"/>
      <c r="M30" s="256">
        <v>9.747056258177067E-2</v>
      </c>
      <c r="N30" s="257">
        <v>21903</v>
      </c>
      <c r="O30" s="258">
        <v>3.2548445565390827E-2</v>
      </c>
      <c r="P30" s="257">
        <v>8027</v>
      </c>
      <c r="Q30" s="282">
        <f t="shared" si="10"/>
        <v>0.14854070781169004</v>
      </c>
      <c r="R30" s="254">
        <f t="shared" si="11"/>
        <v>37825</v>
      </c>
      <c r="S30" s="258">
        <f t="shared" si="12"/>
        <v>0.20352242459884629</v>
      </c>
      <c r="T30" s="257">
        <f t="shared" si="13"/>
        <v>59524</v>
      </c>
      <c r="U30" s="258">
        <f t="shared" si="14"/>
        <v>0.21501563951555847</v>
      </c>
      <c r="V30" s="257">
        <f t="shared" si="15"/>
        <v>75684</v>
      </c>
      <c r="W30" s="282">
        <v>0.21225259189443912</v>
      </c>
      <c r="X30" s="257">
        <v>87828</v>
      </c>
    </row>
    <row r="31" spans="2:24" x14ac:dyDescent="0.35">
      <c r="B31" s="252" t="s">
        <v>351</v>
      </c>
      <c r="C31" s="219"/>
      <c r="D31" s="253">
        <v>235924</v>
      </c>
      <c r="E31" s="254">
        <v>250318</v>
      </c>
      <c r="F31" s="254">
        <v>253202</v>
      </c>
      <c r="G31" s="254">
        <v>291129</v>
      </c>
      <c r="H31" s="254">
        <v>322595</v>
      </c>
      <c r="I31" s="254">
        <v>343152</v>
      </c>
      <c r="J31" s="255">
        <v>346255</v>
      </c>
      <c r="K31" s="269"/>
      <c r="L31" s="219"/>
      <c r="M31" s="256">
        <v>6.1011173089638993E-2</v>
      </c>
      <c r="N31" s="257">
        <v>14394</v>
      </c>
      <c r="O31" s="258">
        <v>1.1521344849351633E-2</v>
      </c>
      <c r="P31" s="257">
        <v>2884</v>
      </c>
      <c r="Q31" s="282">
        <f t="shared" si="10"/>
        <v>0.14978949613352177</v>
      </c>
      <c r="R31" s="254">
        <f t="shared" si="11"/>
        <v>37927</v>
      </c>
      <c r="S31" s="258">
        <f t="shared" si="12"/>
        <v>0.1080826712556977</v>
      </c>
      <c r="T31" s="257">
        <f t="shared" si="13"/>
        <v>31466</v>
      </c>
      <c r="U31" s="258">
        <f t="shared" si="14"/>
        <v>6.3723864288039112E-2</v>
      </c>
      <c r="V31" s="257">
        <f t="shared" si="15"/>
        <v>20557</v>
      </c>
      <c r="W31" s="282">
        <v>2.4359433289647736E-2</v>
      </c>
      <c r="X31" s="257">
        <v>8234</v>
      </c>
    </row>
    <row r="32" spans="2:24" x14ac:dyDescent="0.35">
      <c r="B32" s="252" t="s">
        <v>352</v>
      </c>
      <c r="C32" s="219"/>
      <c r="D32" s="253">
        <v>94802</v>
      </c>
      <c r="E32" s="254">
        <v>96748</v>
      </c>
      <c r="F32" s="254">
        <v>88465</v>
      </c>
      <c r="G32" s="254">
        <v>91795</v>
      </c>
      <c r="H32" s="254">
        <v>97929</v>
      </c>
      <c r="I32" s="254">
        <v>104917</v>
      </c>
      <c r="J32" s="255">
        <v>108582</v>
      </c>
      <c r="L32" s="222"/>
      <c r="M32" s="256">
        <v>2.0526993101411373E-2</v>
      </c>
      <c r="N32" s="257">
        <v>1946</v>
      </c>
      <c r="O32" s="258">
        <v>-8.5614172902799046E-2</v>
      </c>
      <c r="P32" s="257">
        <v>-8283</v>
      </c>
      <c r="Q32" s="282">
        <f t="shared" si="10"/>
        <v>3.764200531283568E-2</v>
      </c>
      <c r="R32" s="254">
        <f t="shared" si="11"/>
        <v>3330</v>
      </c>
      <c r="S32" s="258">
        <f t="shared" si="12"/>
        <v>6.6822811699983609E-2</v>
      </c>
      <c r="T32" s="257">
        <f t="shared" si="13"/>
        <v>6134</v>
      </c>
      <c r="U32" s="258">
        <f t="shared" si="14"/>
        <v>7.1357820461763088E-2</v>
      </c>
      <c r="V32" s="257">
        <f t="shared" si="15"/>
        <v>6988</v>
      </c>
      <c r="W32" s="282">
        <v>4.1194407686554246E-2</v>
      </c>
      <c r="X32" s="257">
        <v>4296</v>
      </c>
    </row>
    <row r="33" spans="2:28" x14ac:dyDescent="0.35">
      <c r="B33" s="252" t="s">
        <v>353</v>
      </c>
      <c r="C33" s="219"/>
      <c r="D33" s="253">
        <v>166579</v>
      </c>
      <c r="E33" s="254">
        <v>170785</v>
      </c>
      <c r="F33" s="254">
        <v>156437</v>
      </c>
      <c r="G33" s="254">
        <v>169990</v>
      </c>
      <c r="H33" s="254">
        <v>175956</v>
      </c>
      <c r="I33" s="254">
        <v>181817</v>
      </c>
      <c r="J33" s="255">
        <v>184075</v>
      </c>
      <c r="K33" s="269"/>
      <c r="L33" s="219"/>
      <c r="M33" s="256">
        <v>2.5249281121870082E-2</v>
      </c>
      <c r="N33" s="257">
        <v>4206</v>
      </c>
      <c r="O33" s="258">
        <v>-8.4012061949234385E-2</v>
      </c>
      <c r="P33" s="257">
        <v>-14348</v>
      </c>
      <c r="Q33" s="282">
        <f t="shared" si="10"/>
        <v>8.6635514616107523E-2</v>
      </c>
      <c r="R33" s="254">
        <f t="shared" si="11"/>
        <v>13553</v>
      </c>
      <c r="S33" s="258">
        <f t="shared" si="12"/>
        <v>3.5096182128360409E-2</v>
      </c>
      <c r="T33" s="257">
        <f t="shared" si="13"/>
        <v>5966</v>
      </c>
      <c r="U33" s="258">
        <f t="shared" si="14"/>
        <v>3.3309463729568778E-2</v>
      </c>
      <c r="V33" s="257">
        <f t="shared" si="15"/>
        <v>5861</v>
      </c>
      <c r="W33" s="282">
        <v>1.8237838675060125E-2</v>
      </c>
      <c r="X33" s="257">
        <v>3297</v>
      </c>
      <c r="Z33" s="224"/>
    </row>
    <row r="34" spans="2:28" x14ac:dyDescent="0.35">
      <c r="B34" s="252" t="s">
        <v>354</v>
      </c>
      <c r="C34" s="219"/>
      <c r="D34" s="253">
        <v>132491</v>
      </c>
      <c r="E34" s="254">
        <v>151340</v>
      </c>
      <c r="F34" s="254">
        <v>154547</v>
      </c>
      <c r="G34" s="254">
        <v>170517</v>
      </c>
      <c r="H34" s="254">
        <v>187214</v>
      </c>
      <c r="I34" s="254">
        <v>210403</v>
      </c>
      <c r="J34" s="255">
        <v>220624</v>
      </c>
      <c r="L34" s="222"/>
      <c r="M34" s="256">
        <v>0.14226626714267376</v>
      </c>
      <c r="N34" s="257">
        <v>18849</v>
      </c>
      <c r="O34" s="258">
        <v>2.1190696445090529E-2</v>
      </c>
      <c r="P34" s="257">
        <v>3207</v>
      </c>
      <c r="Q34" s="282">
        <f t="shared" si="10"/>
        <v>0.10333426077503938</v>
      </c>
      <c r="R34" s="254">
        <f t="shared" si="11"/>
        <v>15970</v>
      </c>
      <c r="S34" s="258">
        <f t="shared" si="12"/>
        <v>9.7919855498278752E-2</v>
      </c>
      <c r="T34" s="257">
        <f t="shared" si="13"/>
        <v>16697</v>
      </c>
      <c r="U34" s="258">
        <f t="shared" si="14"/>
        <v>0.12386359994444862</v>
      </c>
      <c r="V34" s="257">
        <f t="shared" si="15"/>
        <v>23189</v>
      </c>
      <c r="W34" s="282">
        <v>7.6230383859275941E-2</v>
      </c>
      <c r="X34" s="257">
        <v>15627</v>
      </c>
    </row>
    <row r="35" spans="2:28" x14ac:dyDescent="0.35">
      <c r="B35" s="252" t="s">
        <v>355</v>
      </c>
      <c r="C35" s="219"/>
      <c r="D35" s="253">
        <v>7022</v>
      </c>
      <c r="E35" s="254">
        <v>9202</v>
      </c>
      <c r="F35" s="254">
        <v>11820</v>
      </c>
      <c r="G35" s="254">
        <v>15678</v>
      </c>
      <c r="H35" s="254">
        <v>19892</v>
      </c>
      <c r="I35" s="254">
        <v>22322</v>
      </c>
      <c r="J35" s="255">
        <v>23919</v>
      </c>
      <c r="K35" s="269"/>
      <c r="L35" s="219"/>
      <c r="M35" s="256">
        <v>0.31045286243235548</v>
      </c>
      <c r="N35" s="257">
        <v>2180</v>
      </c>
      <c r="O35" s="258">
        <v>0.28450336883286242</v>
      </c>
      <c r="P35" s="257">
        <v>2618</v>
      </c>
      <c r="Q35" s="282">
        <f t="shared" si="10"/>
        <v>0.3263959390862945</v>
      </c>
      <c r="R35" s="254">
        <f t="shared" si="11"/>
        <v>3858</v>
      </c>
      <c r="S35" s="258">
        <f t="shared" si="12"/>
        <v>0.26878428370965679</v>
      </c>
      <c r="T35" s="257">
        <f t="shared" si="13"/>
        <v>4214</v>
      </c>
      <c r="U35" s="258">
        <f t="shared" si="14"/>
        <v>0.12215966217574903</v>
      </c>
      <c r="V35" s="257">
        <f t="shared" si="15"/>
        <v>2430</v>
      </c>
      <c r="W35" s="282">
        <v>0.10695112921140315</v>
      </c>
      <c r="X35" s="257">
        <v>2311</v>
      </c>
    </row>
    <row r="36" spans="2:28" x14ac:dyDescent="0.35">
      <c r="B36" s="252" t="s">
        <v>356</v>
      </c>
      <c r="C36" s="219"/>
      <c r="D36" s="253">
        <v>171</v>
      </c>
      <c r="E36" s="254">
        <v>236</v>
      </c>
      <c r="F36" s="254">
        <v>293</v>
      </c>
      <c r="G36" s="254">
        <v>388</v>
      </c>
      <c r="H36" s="254">
        <v>233</v>
      </c>
      <c r="I36" s="254">
        <v>197</v>
      </c>
      <c r="J36" s="255">
        <v>243</v>
      </c>
      <c r="L36" s="222"/>
      <c r="M36" s="256">
        <v>0.38011695906432741</v>
      </c>
      <c r="N36" s="257">
        <v>65</v>
      </c>
      <c r="O36" s="258">
        <v>0.24152542372881358</v>
      </c>
      <c r="P36" s="257">
        <v>57</v>
      </c>
      <c r="Q36" s="282">
        <f t="shared" si="10"/>
        <v>0.32423208191126274</v>
      </c>
      <c r="R36" s="254">
        <f t="shared" si="11"/>
        <v>95</v>
      </c>
      <c r="S36" s="258">
        <f t="shared" si="12"/>
        <v>-0.39948453608247425</v>
      </c>
      <c r="T36" s="257">
        <f t="shared" si="13"/>
        <v>-155</v>
      </c>
      <c r="U36" s="258">
        <f t="shared" si="14"/>
        <v>-0.15450643776824036</v>
      </c>
      <c r="V36" s="257">
        <f t="shared" si="15"/>
        <v>-36</v>
      </c>
      <c r="W36" s="282">
        <v>0.35754189944134085</v>
      </c>
      <c r="X36" s="257">
        <v>64</v>
      </c>
    </row>
    <row r="37" spans="2:28" x14ac:dyDescent="0.35">
      <c r="B37" s="252" t="s">
        <v>357</v>
      </c>
      <c r="C37" s="219"/>
      <c r="D37" s="253">
        <v>29845</v>
      </c>
      <c r="E37" s="254">
        <v>37073</v>
      </c>
      <c r="F37" s="254">
        <v>46805</v>
      </c>
      <c r="G37" s="254">
        <v>56289</v>
      </c>
      <c r="H37" s="254">
        <v>61732</v>
      </c>
      <c r="I37" s="254">
        <v>67194</v>
      </c>
      <c r="J37" s="255">
        <v>68402</v>
      </c>
      <c r="K37" s="269"/>
      <c r="L37" s="219"/>
      <c r="M37" s="256">
        <v>0.24218462053945378</v>
      </c>
      <c r="N37" s="257">
        <v>7228</v>
      </c>
      <c r="O37" s="258">
        <v>0.26250910366034574</v>
      </c>
      <c r="P37" s="257">
        <v>9732</v>
      </c>
      <c r="Q37" s="282">
        <f t="shared" si="10"/>
        <v>0.20262792436705479</v>
      </c>
      <c r="R37" s="254">
        <f t="shared" si="11"/>
        <v>9484</v>
      </c>
      <c r="S37" s="258">
        <f t="shared" si="12"/>
        <v>9.6697400913144715E-2</v>
      </c>
      <c r="T37" s="257">
        <f t="shared" si="13"/>
        <v>5443</v>
      </c>
      <c r="U37" s="258">
        <f t="shared" si="14"/>
        <v>8.8479232812803676E-2</v>
      </c>
      <c r="V37" s="257">
        <f t="shared" si="15"/>
        <v>5462</v>
      </c>
      <c r="W37" s="282">
        <v>3.5123560478806271E-2</v>
      </c>
      <c r="X37" s="257">
        <v>2321</v>
      </c>
    </row>
    <row r="38" spans="2:28" x14ac:dyDescent="0.35">
      <c r="B38" s="252" t="s">
        <v>358</v>
      </c>
      <c r="C38" s="219"/>
      <c r="D38" s="253">
        <v>21423</v>
      </c>
      <c r="E38" s="254">
        <v>24365</v>
      </c>
      <c r="F38" s="254">
        <v>24374</v>
      </c>
      <c r="G38" s="254">
        <v>23330</v>
      </c>
      <c r="H38" s="254">
        <v>22270</v>
      </c>
      <c r="I38" s="254">
        <v>27295</v>
      </c>
      <c r="J38" s="255">
        <v>29758</v>
      </c>
      <c r="K38" s="269"/>
      <c r="L38" s="219"/>
      <c r="M38" s="256">
        <v>0.13732903888344294</v>
      </c>
      <c r="N38" s="257">
        <v>2942</v>
      </c>
      <c r="O38" s="258">
        <v>3.6938231069161276E-4</v>
      </c>
      <c r="P38" s="257">
        <v>9</v>
      </c>
      <c r="Q38" s="282">
        <f t="shared" si="10"/>
        <v>-4.2832526462624143E-2</v>
      </c>
      <c r="R38" s="254">
        <f t="shared" si="11"/>
        <v>-1044</v>
      </c>
      <c r="S38" s="258">
        <f t="shared" si="12"/>
        <v>-4.5435062151735983E-2</v>
      </c>
      <c r="T38" s="257">
        <f t="shared" si="13"/>
        <v>-1060</v>
      </c>
      <c r="U38" s="258">
        <f t="shared" si="14"/>
        <v>0.22563987427031873</v>
      </c>
      <c r="V38" s="257">
        <f t="shared" si="15"/>
        <v>5025</v>
      </c>
      <c r="W38" s="282">
        <v>0.13083792513775405</v>
      </c>
      <c r="X38" s="257">
        <v>3443</v>
      </c>
    </row>
    <row r="39" spans="2:28" x14ac:dyDescent="0.35">
      <c r="B39" s="252" t="s">
        <v>359</v>
      </c>
      <c r="C39" s="219"/>
      <c r="D39" s="253">
        <v>73552</v>
      </c>
      <c r="E39" s="254">
        <v>80417</v>
      </c>
      <c r="F39" s="254">
        <v>71239</v>
      </c>
      <c r="G39" s="254">
        <v>74832</v>
      </c>
      <c r="H39" s="254">
        <v>83087</v>
      </c>
      <c r="I39" s="254">
        <v>93395</v>
      </c>
      <c r="J39" s="255">
        <v>98302</v>
      </c>
      <c r="K39" s="269"/>
      <c r="L39" s="219"/>
      <c r="M39" s="256">
        <v>9.333532738742667E-2</v>
      </c>
      <c r="N39" s="257">
        <v>6865</v>
      </c>
      <c r="O39" s="258">
        <v>-0.11413009687006481</v>
      </c>
      <c r="P39" s="257">
        <v>-9178</v>
      </c>
      <c r="Q39" s="282">
        <f t="shared" si="10"/>
        <v>5.0435856763851206E-2</v>
      </c>
      <c r="R39" s="254">
        <f t="shared" si="11"/>
        <v>3593</v>
      </c>
      <c r="S39" s="258">
        <f t="shared" si="12"/>
        <v>0.11031376951036997</v>
      </c>
      <c r="T39" s="257">
        <f t="shared" si="13"/>
        <v>8255</v>
      </c>
      <c r="U39" s="258">
        <f t="shared" si="14"/>
        <v>0.12406272942818974</v>
      </c>
      <c r="V39" s="257">
        <f t="shared" si="15"/>
        <v>10308</v>
      </c>
      <c r="W39" s="282">
        <v>8.245424714251115E-2</v>
      </c>
      <c r="X39" s="257">
        <v>7488</v>
      </c>
    </row>
    <row r="40" spans="2:28" x14ac:dyDescent="0.35">
      <c r="B40" s="252" t="s">
        <v>360</v>
      </c>
      <c r="C40" s="219"/>
      <c r="D40" s="253">
        <v>478</v>
      </c>
      <c r="E40" s="254">
        <v>47</v>
      </c>
      <c r="F40" s="254">
        <v>16</v>
      </c>
      <c r="G40" s="254">
        <v>0</v>
      </c>
      <c r="H40" s="254">
        <v>0</v>
      </c>
      <c r="I40" s="254">
        <v>0</v>
      </c>
      <c r="J40" s="255">
        <v>0</v>
      </c>
      <c r="L40" s="222"/>
      <c r="M40" s="256">
        <v>-0.90167364016736395</v>
      </c>
      <c r="N40" s="257">
        <v>-431</v>
      </c>
      <c r="O40" s="258">
        <v>-0.65957446808510634</v>
      </c>
      <c r="P40" s="257">
        <v>-31</v>
      </c>
      <c r="Q40" s="282">
        <f t="shared" si="10"/>
        <v>-1</v>
      </c>
      <c r="R40" s="254">
        <f t="shared" si="11"/>
        <v>-16</v>
      </c>
      <c r="S40" s="283" t="str">
        <f>IFERROR((H40/G40-1),"-")</f>
        <v>-</v>
      </c>
      <c r="T40" s="257">
        <f t="shared" si="13"/>
        <v>0</v>
      </c>
      <c r="U40" s="283" t="s">
        <v>364</v>
      </c>
      <c r="V40" s="257">
        <f t="shared" si="15"/>
        <v>0</v>
      </c>
      <c r="W40" s="284" t="s">
        <v>364</v>
      </c>
      <c r="X40" s="257">
        <v>0</v>
      </c>
    </row>
    <row r="41" spans="2:28" x14ac:dyDescent="0.35">
      <c r="B41" s="252" t="s">
        <v>361</v>
      </c>
      <c r="C41" s="219"/>
      <c r="D41" s="253">
        <v>406849</v>
      </c>
      <c r="E41" s="254">
        <v>426938</v>
      </c>
      <c r="F41" s="254">
        <v>450517</v>
      </c>
      <c r="G41" s="254">
        <v>482545</v>
      </c>
      <c r="H41" s="254">
        <v>517053</v>
      </c>
      <c r="I41" s="254">
        <v>558234</v>
      </c>
      <c r="J41" s="255">
        <v>618348</v>
      </c>
      <c r="L41" s="222"/>
      <c r="M41" s="256">
        <v>4.9377041605116467E-2</v>
      </c>
      <c r="N41" s="257">
        <v>20089</v>
      </c>
      <c r="O41" s="258">
        <v>5.5228159592259241E-2</v>
      </c>
      <c r="P41" s="257">
        <v>23579</v>
      </c>
      <c r="Q41" s="282">
        <f t="shared" si="10"/>
        <v>7.109165691860686E-2</v>
      </c>
      <c r="R41" s="254">
        <f t="shared" si="11"/>
        <v>32028</v>
      </c>
      <c r="S41" s="258">
        <f t="shared" si="12"/>
        <v>7.1512501424737529E-2</v>
      </c>
      <c r="T41" s="257">
        <f t="shared" si="13"/>
        <v>34508</v>
      </c>
      <c r="U41" s="258">
        <f t="shared" si="14"/>
        <v>7.9645606930043966E-2</v>
      </c>
      <c r="V41" s="257">
        <f t="shared" si="15"/>
        <v>41181</v>
      </c>
      <c r="W41" s="282">
        <v>0.1200434723542998</v>
      </c>
      <c r="X41" s="257">
        <v>66273</v>
      </c>
    </row>
    <row r="42" spans="2:28" x14ac:dyDescent="0.35">
      <c r="B42" s="259" t="s">
        <v>362</v>
      </c>
      <c r="C42" s="219"/>
      <c r="D42" s="260">
        <v>7026</v>
      </c>
      <c r="E42" s="261">
        <v>7837</v>
      </c>
      <c r="F42" s="254">
        <v>7984</v>
      </c>
      <c r="G42" s="261">
        <v>8546</v>
      </c>
      <c r="H42" s="261">
        <v>9047</v>
      </c>
      <c r="I42" s="261">
        <v>10154</v>
      </c>
      <c r="J42" s="262">
        <v>10937</v>
      </c>
      <c r="K42" s="263"/>
      <c r="L42" s="222"/>
      <c r="M42" s="264">
        <v>0.11542840876743532</v>
      </c>
      <c r="N42" s="265">
        <v>811</v>
      </c>
      <c r="O42" s="266">
        <v>1.8757177491387056E-2</v>
      </c>
      <c r="P42" s="265">
        <v>147</v>
      </c>
      <c r="Q42" s="285">
        <f t="shared" si="10"/>
        <v>7.039078156312617E-2</v>
      </c>
      <c r="R42" s="261">
        <f t="shared" si="11"/>
        <v>562</v>
      </c>
      <c r="S42" s="266">
        <f t="shared" si="12"/>
        <v>5.8623917622279365E-2</v>
      </c>
      <c r="T42" s="265">
        <f t="shared" si="13"/>
        <v>501</v>
      </c>
      <c r="U42" s="266">
        <f t="shared" si="14"/>
        <v>0.12236100364761793</v>
      </c>
      <c r="V42" s="265">
        <f t="shared" si="15"/>
        <v>1107</v>
      </c>
      <c r="W42" s="285">
        <v>9.5123660758986706E-2</v>
      </c>
      <c r="X42" s="265">
        <v>950</v>
      </c>
      <c r="Z42" s="224"/>
      <c r="AA42" s="224"/>
      <c r="AB42" s="286"/>
    </row>
    <row r="43" spans="2:28" x14ac:dyDescent="0.35">
      <c r="B43" s="287" t="s">
        <v>363</v>
      </c>
      <c r="C43" s="219"/>
      <c r="D43" s="288">
        <v>1.2526703184652961</v>
      </c>
      <c r="E43" s="288">
        <v>1.2652820209777229</v>
      </c>
      <c r="F43" s="289">
        <v>1.2694973448493636</v>
      </c>
      <c r="G43" s="288">
        <v>1.2839792757306434</v>
      </c>
      <c r="H43" s="288">
        <v>1.31519745522625</v>
      </c>
      <c r="I43" s="288">
        <v>1.3500225942121986</v>
      </c>
      <c r="J43" s="288">
        <v>1.3868478874544257</v>
      </c>
      <c r="K43" s="239"/>
      <c r="L43" s="223"/>
      <c r="M43" s="290">
        <f>E43/D43-1</f>
        <v>1.0067854507703089E-2</v>
      </c>
      <c r="N43" s="291">
        <f t="shared" ref="N43" si="16">E43-D43</f>
        <v>1.2611702512426826E-2</v>
      </c>
      <c r="O43" s="290">
        <f>F43/E43-1</f>
        <v>3.3315290992463886E-3</v>
      </c>
      <c r="P43" s="292">
        <f t="shared" ref="P43" si="17">F43-E43</f>
        <v>4.2153238716406971E-3</v>
      </c>
      <c r="Q43" s="293">
        <f>G43/F43-1</f>
        <v>1.1407610216780828E-2</v>
      </c>
      <c r="R43" s="291">
        <f t="shared" si="11"/>
        <v>1.4481930881279803E-2</v>
      </c>
      <c r="S43" s="290">
        <f t="shared" si="12"/>
        <v>2.4313616337648503E-2</v>
      </c>
      <c r="T43" s="291">
        <f>H43-G43</f>
        <v>3.1218179495606568E-2</v>
      </c>
      <c r="U43" s="294">
        <f t="shared" si="14"/>
        <v>2.6479019441197016E-2</v>
      </c>
      <c r="V43" s="291">
        <f t="shared" si="15"/>
        <v>3.4825138985948634E-2</v>
      </c>
      <c r="W43" s="290">
        <v>4.2153238716406971E-3</v>
      </c>
      <c r="X43" s="295">
        <v>3.105493937587922E-2</v>
      </c>
    </row>
  </sheetData>
  <mergeCells count="17">
    <mergeCell ref="B3:W3"/>
    <mergeCell ref="D5:K6"/>
    <mergeCell ref="M5:X5"/>
    <mergeCell ref="M6:N6"/>
    <mergeCell ref="O6:P6"/>
    <mergeCell ref="W6:X6"/>
    <mergeCell ref="Q6:R6"/>
    <mergeCell ref="S6:T6"/>
    <mergeCell ref="U6:V6"/>
    <mergeCell ref="D25:K26"/>
    <mergeCell ref="M25:X25"/>
    <mergeCell ref="M26:N26"/>
    <mergeCell ref="O26:P26"/>
    <mergeCell ref="W26:X26"/>
    <mergeCell ref="Q26:R26"/>
    <mergeCell ref="S26:T26"/>
    <mergeCell ref="U26:V26"/>
  </mergeCells>
  <pageMargins left="0.7" right="0.7" top="0.75" bottom="0.75" header="0.3" footer="0.3"/>
  <pageSetup paperSize="9" scale="58"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K28</xm:sqref>
            </x14:sparkline>
            <x14:sparkline>
              <xm:f>EVO!D29:J29</xm:f>
              <xm:sqref>K29</xm:sqref>
            </x14:sparkline>
            <x14:sparkline>
              <xm:f>EVO!D30:J30</xm:f>
              <xm:sqref>K30</xm:sqref>
            </x14:sparkline>
            <x14:sparkline>
              <xm:f>EVO!D31:J31</xm:f>
              <xm:sqref>K31</xm:sqref>
            </x14:sparkline>
            <x14:sparkline>
              <xm:f>EVO!D32:J32</xm:f>
              <xm:sqref>K32</xm:sqref>
            </x14:sparkline>
            <x14:sparkline>
              <xm:f>EVO!D33:J33</xm:f>
              <xm:sqref>K33</xm:sqref>
            </x14:sparkline>
            <x14:sparkline>
              <xm:f>EVO!D34:J34</xm:f>
              <xm:sqref>K34</xm:sqref>
            </x14:sparkline>
            <x14:sparkline>
              <xm:f>EVO!D35:J35</xm:f>
              <xm:sqref>K35</xm:sqref>
            </x14:sparkline>
            <x14:sparkline>
              <xm:f>EVO!D36:J36</xm:f>
              <xm:sqref>K36</xm:sqref>
            </x14:sparkline>
            <x14:sparkline>
              <xm:f>EVO!D37:J37</xm:f>
              <xm:sqref>K37</xm:sqref>
            </x14:sparkline>
            <x14:sparkline>
              <xm:f>EVO!D38:J38</xm:f>
              <xm:sqref>K38</xm:sqref>
            </x14:sparkline>
            <x14:sparkline>
              <xm:f>EVO!D39:J39</xm:f>
              <xm:sqref>K39</xm:sqref>
            </x14:sparkline>
            <x14:sparkline>
              <xm:f>EVO!D40:J40</xm:f>
              <xm:sqref>K40</xm:sqref>
            </x14:sparkline>
            <x14:sparkline>
              <xm:f>EVO!D41:J41</xm:f>
              <xm:sqref>K41</xm:sqref>
            </x14:sparkline>
            <x14:sparkline>
              <xm:f>EVO!D42:J42</xm:f>
              <xm:sqref>K42</xm:sqref>
            </x14:sparkline>
            <x14:sparkline>
              <xm:f>EVO!D43:J43</xm:f>
              <xm:sqref>K43</xm:sqref>
            </x14:sparkline>
          </x14:sparklines>
        </x14:sparklineGroup>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K9</xm:sqref>
            </x14:sparkline>
            <x14:sparkline>
              <xm:f>EVO!D10:J10</xm:f>
              <xm:sqref>K10</xm:sqref>
            </x14:sparkline>
            <x14:sparkline>
              <xm:f>EVO!D11:J11</xm:f>
              <xm:sqref>K11</xm:sqref>
            </x14:sparkline>
            <x14:sparkline>
              <xm:f>EVO!D12:J12</xm:f>
              <xm:sqref>K12</xm:sqref>
            </x14:sparkline>
            <x14:sparkline>
              <xm:f>EVO!D13:J13</xm:f>
              <xm:sqref>K13</xm:sqref>
            </x14:sparkline>
            <x14:sparkline>
              <xm:f>EVO!D14:J14</xm:f>
              <xm:sqref>K14</xm:sqref>
            </x14:sparkline>
            <x14:sparkline>
              <xm:f>EVO!D15:J15</xm:f>
              <xm:sqref>K15</xm:sqref>
            </x14:sparkline>
            <x14:sparkline>
              <xm:f>EVO!D16:J16</xm:f>
              <xm:sqref>K16</xm:sqref>
            </x14:sparkline>
            <x14:sparkline>
              <xm:f>EVO!D17:J17</xm:f>
              <xm:sqref>K17</xm:sqref>
            </x14:sparkline>
            <x14:sparkline>
              <xm:f>EVO!D18:J18</xm:f>
              <xm:sqref>K18</xm:sqref>
            </x14:sparkline>
            <x14:sparkline>
              <xm:f>EVO!D19:J19</xm:f>
              <xm:sqref>K19</xm:sqref>
            </x14:sparkline>
            <x14:sparkline>
              <xm:f>EVO!D20:J20</xm:f>
              <xm:sqref>K20</xm:sqref>
            </x14:sparkline>
            <x14:sparkline>
              <xm:f>EVO!D21:J21</xm:f>
              <xm:sqref>K21</xm:sqref>
            </x14:sparkline>
            <x14:sparkline>
              <xm:f>EVO!D22:J22</xm:f>
              <xm:sqref>K22</xm:sqref>
            </x14:sparkline>
            <x14:sparkline>
              <xm:f>EVO!D23:J23</xm:f>
              <xm:sqref>K23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491" t="s">
        <v>419</v>
      </c>
      <c r="C3" s="1491"/>
      <c r="D3" s="1491"/>
      <c r="E3" s="1491"/>
      <c r="F3" s="1491"/>
      <c r="G3" s="1491"/>
      <c r="H3" s="1491"/>
      <c r="I3" s="1491"/>
      <c r="J3" s="1491"/>
      <c r="K3" s="1491"/>
      <c r="L3" s="1491"/>
      <c r="M3" s="1491"/>
      <c r="N3" s="1491"/>
      <c r="O3" s="1491"/>
      <c r="P3" s="1491"/>
      <c r="Q3" s="1491"/>
      <c r="R3" s="1491"/>
      <c r="S3" s="1491"/>
      <c r="T3" s="1491"/>
      <c r="U3" s="1491"/>
      <c r="V3" s="1491"/>
      <c r="W3" s="1491"/>
      <c r="X3" s="1491"/>
      <c r="Y3" s="821"/>
    </row>
    <row r="4" spans="2:30" s="621" customFormat="1" ht="14.25" customHeight="1" x14ac:dyDescent="0.25">
      <c r="B4" s="1425" t="str">
        <f>porsaad!$B$6</f>
        <v>Situación a 31 de octubre de 2024</v>
      </c>
      <c r="C4" s="1425"/>
      <c r="D4" s="1425"/>
      <c r="E4" s="1425"/>
      <c r="F4" s="1425"/>
      <c r="G4" s="1425"/>
      <c r="H4" s="1425"/>
      <c r="I4" s="1425"/>
      <c r="J4" s="1425"/>
      <c r="K4" s="1425"/>
      <c r="L4" s="1425"/>
      <c r="M4" s="1425"/>
      <c r="N4" s="1425"/>
      <c r="O4" s="1425"/>
      <c r="P4" s="1425"/>
      <c r="Q4" s="1425"/>
      <c r="R4" s="1425"/>
      <c r="S4" s="1425"/>
      <c r="T4" s="1425"/>
      <c r="U4" s="1425"/>
      <c r="V4" s="1425"/>
      <c r="W4" s="142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42" t="s">
        <v>52</v>
      </c>
      <c r="G6" s="1543"/>
      <c r="H6" s="1543"/>
      <c r="I6" s="1543"/>
      <c r="J6" s="1543"/>
      <c r="K6" s="1543"/>
      <c r="L6" s="1543"/>
      <c r="M6" s="1543"/>
      <c r="N6" s="1543"/>
      <c r="O6" s="1543"/>
      <c r="P6" s="1543"/>
      <c r="Q6" s="1543"/>
      <c r="R6" s="1543"/>
      <c r="S6" s="1543"/>
      <c r="T6" s="1543"/>
      <c r="U6" s="1543"/>
      <c r="V6" s="1543"/>
      <c r="W6" s="1544"/>
      <c r="X6" s="825"/>
      <c r="Y6" s="826"/>
    </row>
    <row r="7" spans="2:30" s="621" customFormat="1" ht="64.5" customHeight="1" x14ac:dyDescent="0.25">
      <c r="B7" s="1499" t="s">
        <v>12</v>
      </c>
      <c r="C7" s="625"/>
      <c r="D7" s="871" t="s">
        <v>248</v>
      </c>
      <c r="E7" s="625"/>
      <c r="F7" s="1545" t="s">
        <v>54</v>
      </c>
      <c r="G7" s="1546"/>
      <c r="H7" s="1547" t="s">
        <v>55</v>
      </c>
      <c r="I7" s="1548"/>
      <c r="J7" s="1549" t="s">
        <v>56</v>
      </c>
      <c r="K7" s="1550"/>
      <c r="L7" s="1549" t="s">
        <v>57</v>
      </c>
      <c r="M7" s="1551"/>
      <c r="N7" s="1550" t="s">
        <v>58</v>
      </c>
      <c r="O7" s="1550"/>
      <c r="P7" s="1549" t="s">
        <v>59</v>
      </c>
      <c r="Q7" s="1551"/>
      <c r="R7" s="1547" t="s">
        <v>60</v>
      </c>
      <c r="S7" s="1548"/>
      <c r="T7" s="1549" t="s">
        <v>61</v>
      </c>
      <c r="U7" s="1551"/>
      <c r="V7" s="1549" t="s">
        <v>0</v>
      </c>
      <c r="W7" s="1552"/>
      <c r="X7" s="627"/>
      <c r="Y7" s="855" t="s">
        <v>249</v>
      </c>
      <c r="AD7" s="827"/>
    </row>
    <row r="8" spans="2:30" s="626" customFormat="1" ht="20.25" customHeight="1" x14ac:dyDescent="0.25">
      <c r="B8" s="1500"/>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130904</v>
      </c>
      <c r="E10" s="633"/>
      <c r="F10" s="675">
        <v>23</v>
      </c>
      <c r="G10" s="676">
        <v>0.10980645769756742</v>
      </c>
      <c r="H10" s="675">
        <v>58776</v>
      </c>
      <c r="I10" s="676">
        <v>28.272131390500057</v>
      </c>
      <c r="J10" s="675">
        <v>68593</v>
      </c>
      <c r="K10" s="676">
        <v>32.258846830096402</v>
      </c>
      <c r="L10" s="675">
        <v>8201</v>
      </c>
      <c r="M10" s="676">
        <v>4.8732510121730224</v>
      </c>
      <c r="N10" s="675">
        <v>15839</v>
      </c>
      <c r="O10" s="676">
        <v>8.4901275236959641</v>
      </c>
      <c r="P10" s="675">
        <v>2415</v>
      </c>
      <c r="Q10" s="676">
        <v>1.0178991262639532</v>
      </c>
      <c r="R10" s="675">
        <v>39795</v>
      </c>
      <c r="S10" s="676">
        <v>24.976590341073678</v>
      </c>
      <c r="T10" s="675">
        <v>4</v>
      </c>
      <c r="U10" s="676">
        <v>1.3473184993566553E-3</v>
      </c>
      <c r="V10" s="831">
        <f>F10+H10+J10+L10+N10+P10+R10+T10</f>
        <v>193646</v>
      </c>
      <c r="W10" s="676">
        <f t="shared" ref="V10:W27" si="0">G10+I10+K10+M10+O10+Q10+S10+U10</f>
        <v>100</v>
      </c>
      <c r="X10" s="678"/>
      <c r="Y10" s="832">
        <f t="shared" ref="Y10:Y27" si="1">V10/D10</f>
        <v>1.47929780602579</v>
      </c>
    </row>
    <row r="11" spans="2:30" s="633" customFormat="1" ht="18" customHeight="1" x14ac:dyDescent="0.25">
      <c r="B11" s="682" t="s">
        <v>7</v>
      </c>
      <c r="D11" s="833">
        <v>15858</v>
      </c>
      <c r="F11" s="683">
        <v>1282</v>
      </c>
      <c r="G11" s="684">
        <v>6.7192847663616684</v>
      </c>
      <c r="H11" s="683">
        <v>3481</v>
      </c>
      <c r="I11" s="684">
        <v>7.4806174477893412</v>
      </c>
      <c r="J11" s="683">
        <v>1643</v>
      </c>
      <c r="K11" s="684">
        <v>9.4083956136062028</v>
      </c>
      <c r="L11" s="683">
        <v>659</v>
      </c>
      <c r="M11" s="684">
        <v>4.4632255360759938</v>
      </c>
      <c r="N11" s="683">
        <v>1191</v>
      </c>
      <c r="O11" s="684">
        <v>7.9346231752462106</v>
      </c>
      <c r="P11" s="683">
        <v>3951</v>
      </c>
      <c r="Q11" s="684">
        <v>21.121743381993433</v>
      </c>
      <c r="R11" s="683">
        <v>8386</v>
      </c>
      <c r="S11" s="684">
        <v>42.87211007892715</v>
      </c>
      <c r="T11" s="683">
        <v>0</v>
      </c>
      <c r="U11" s="684">
        <v>0</v>
      </c>
      <c r="V11" s="834">
        <f t="shared" si="0"/>
        <v>20593</v>
      </c>
      <c r="W11" s="684">
        <f t="shared" si="0"/>
        <v>100</v>
      </c>
      <c r="X11" s="678"/>
      <c r="Y11" s="835">
        <f t="shared" si="1"/>
        <v>1.2985874637406987</v>
      </c>
    </row>
    <row r="12" spans="2:30" s="633" customFormat="1" ht="22.5" customHeight="1" x14ac:dyDescent="0.25">
      <c r="B12" s="682" t="s">
        <v>37</v>
      </c>
      <c r="D12" s="833">
        <v>10752</v>
      </c>
      <c r="F12" s="685">
        <v>2741</v>
      </c>
      <c r="G12" s="684">
        <v>23.348325837081461</v>
      </c>
      <c r="H12" s="685">
        <v>1606</v>
      </c>
      <c r="I12" s="684">
        <v>3.2783608195902048</v>
      </c>
      <c r="J12" s="685">
        <v>1886</v>
      </c>
      <c r="K12" s="684">
        <v>9.9050474762618688</v>
      </c>
      <c r="L12" s="685">
        <v>869</v>
      </c>
      <c r="M12" s="684">
        <v>9.3253373313343335</v>
      </c>
      <c r="N12" s="685">
        <v>1922</v>
      </c>
      <c r="O12" s="684">
        <v>15.282358820589705</v>
      </c>
      <c r="P12" s="685">
        <v>1742</v>
      </c>
      <c r="Q12" s="684">
        <v>7.6761619190404797</v>
      </c>
      <c r="R12" s="685">
        <v>4276</v>
      </c>
      <c r="S12" s="684">
        <v>31.174412793603199</v>
      </c>
      <c r="T12" s="685">
        <v>5</v>
      </c>
      <c r="U12" s="684">
        <v>9.9950024987506252E-3</v>
      </c>
      <c r="V12" s="834">
        <f t="shared" si="0"/>
        <v>15047</v>
      </c>
      <c r="W12" s="684">
        <f t="shared" si="0"/>
        <v>100</v>
      </c>
      <c r="X12" s="678"/>
      <c r="Y12" s="835">
        <f t="shared" si="1"/>
        <v>1.3994605654761905</v>
      </c>
    </row>
    <row r="13" spans="2:30" s="633" customFormat="1" ht="18" customHeight="1" x14ac:dyDescent="0.25">
      <c r="B13" s="682" t="s">
        <v>38</v>
      </c>
      <c r="D13" s="833">
        <v>10477</v>
      </c>
      <c r="F13" s="683">
        <v>964</v>
      </c>
      <c r="G13" s="684">
        <v>4.3208578637510513</v>
      </c>
      <c r="H13" s="683">
        <v>5313</v>
      </c>
      <c r="I13" s="684">
        <v>17.29394449116905</v>
      </c>
      <c r="J13" s="683">
        <v>847</v>
      </c>
      <c r="K13" s="684">
        <v>2.6913372582001682</v>
      </c>
      <c r="L13" s="683">
        <v>924</v>
      </c>
      <c r="M13" s="684">
        <v>5.1198486122792266</v>
      </c>
      <c r="N13" s="683">
        <v>853</v>
      </c>
      <c r="O13" s="684">
        <v>9.8927670311185878</v>
      </c>
      <c r="P13" s="683">
        <v>368</v>
      </c>
      <c r="Q13" s="684">
        <v>3.4798149705634986</v>
      </c>
      <c r="R13" s="683">
        <v>8069</v>
      </c>
      <c r="S13" s="684">
        <v>57.201429772918416</v>
      </c>
      <c r="T13" s="683">
        <v>0</v>
      </c>
      <c r="U13" s="684">
        <v>0</v>
      </c>
      <c r="V13" s="834">
        <f t="shared" si="0"/>
        <v>17338</v>
      </c>
      <c r="W13" s="684">
        <f t="shared" si="0"/>
        <v>100</v>
      </c>
      <c r="X13" s="678"/>
      <c r="Y13" s="835">
        <f t="shared" si="1"/>
        <v>1.6548630333110623</v>
      </c>
    </row>
    <row r="14" spans="2:30" s="633" customFormat="1" ht="18" customHeight="1" x14ac:dyDescent="0.25">
      <c r="B14" s="682" t="s">
        <v>6</v>
      </c>
      <c r="D14" s="833">
        <v>15570</v>
      </c>
      <c r="F14" s="683">
        <v>1280</v>
      </c>
      <c r="G14" s="684">
        <v>0.42908762420957541</v>
      </c>
      <c r="H14" s="683">
        <v>1311</v>
      </c>
      <c r="I14" s="684">
        <v>4.9683830171635046</v>
      </c>
      <c r="J14" s="683">
        <v>686</v>
      </c>
      <c r="K14" s="684">
        <v>4.5167118337850046E-2</v>
      </c>
      <c r="L14" s="683">
        <v>2195</v>
      </c>
      <c r="M14" s="684">
        <v>21.081752484191508</v>
      </c>
      <c r="N14" s="683">
        <v>2243</v>
      </c>
      <c r="O14" s="684">
        <v>16.700542005420054</v>
      </c>
      <c r="P14" s="683">
        <v>4940</v>
      </c>
      <c r="Q14" s="684">
        <v>17.626467931345982</v>
      </c>
      <c r="R14" s="683">
        <v>7321</v>
      </c>
      <c r="S14" s="684">
        <v>39.14859981933153</v>
      </c>
      <c r="T14" s="683">
        <v>0</v>
      </c>
      <c r="U14" s="684">
        <v>0</v>
      </c>
      <c r="V14" s="834">
        <f t="shared" si="0"/>
        <v>19976</v>
      </c>
      <c r="W14" s="684">
        <f t="shared" si="0"/>
        <v>100</v>
      </c>
      <c r="X14" s="678"/>
      <c r="Y14" s="835">
        <f t="shared" si="1"/>
        <v>1.282980089916506</v>
      </c>
    </row>
    <row r="15" spans="2:30" s="633" customFormat="1" ht="18" customHeight="1" x14ac:dyDescent="0.25">
      <c r="B15" s="682" t="s">
        <v>5</v>
      </c>
      <c r="D15" s="833">
        <v>7732</v>
      </c>
      <c r="F15" s="685">
        <v>3347</v>
      </c>
      <c r="G15" s="684">
        <v>0</v>
      </c>
      <c r="H15" s="685">
        <v>1501</v>
      </c>
      <c r="I15" s="684">
        <v>11.413246850442809</v>
      </c>
      <c r="J15" s="685">
        <v>578</v>
      </c>
      <c r="K15" s="684">
        <v>6.1619059498565552</v>
      </c>
      <c r="L15" s="685">
        <v>865</v>
      </c>
      <c r="M15" s="684">
        <v>9.0931769988773858</v>
      </c>
      <c r="N15" s="685">
        <v>2653</v>
      </c>
      <c r="O15" s="684">
        <v>28.888611700137208</v>
      </c>
      <c r="P15" s="685">
        <v>97</v>
      </c>
      <c r="Q15" s="684">
        <v>0</v>
      </c>
      <c r="R15" s="685">
        <v>3616</v>
      </c>
      <c r="S15" s="684">
        <v>44.443058500686043</v>
      </c>
      <c r="T15" s="685">
        <v>0</v>
      </c>
      <c r="U15" s="684">
        <v>0</v>
      </c>
      <c r="V15" s="834">
        <f t="shared" si="0"/>
        <v>12657</v>
      </c>
      <c r="W15" s="684">
        <f t="shared" si="0"/>
        <v>100</v>
      </c>
      <c r="X15" s="678"/>
      <c r="Y15" s="835">
        <f t="shared" si="1"/>
        <v>1.6369632695292291</v>
      </c>
    </row>
    <row r="16" spans="2:30" s="742" customFormat="1" ht="18" customHeight="1" x14ac:dyDescent="0.25">
      <c r="B16" s="836" t="s">
        <v>4</v>
      </c>
      <c r="D16" s="837">
        <v>41281</v>
      </c>
      <c r="E16" s="820"/>
      <c r="F16" s="838">
        <v>4680</v>
      </c>
      <c r="G16" s="839">
        <v>10.020679338261175</v>
      </c>
      <c r="H16" s="838">
        <v>8543</v>
      </c>
      <c r="I16" s="839">
        <v>9.329901443153819</v>
      </c>
      <c r="J16" s="838">
        <v>6683</v>
      </c>
      <c r="K16" s="839">
        <v>17.52243928194298</v>
      </c>
      <c r="L16" s="838">
        <v>2442</v>
      </c>
      <c r="M16" s="839">
        <v>6.0366068285814851</v>
      </c>
      <c r="N16" s="838">
        <v>3447</v>
      </c>
      <c r="O16" s="839">
        <v>6.7053854276663145</v>
      </c>
      <c r="P16" s="838">
        <v>17072</v>
      </c>
      <c r="Q16" s="839">
        <v>27.28132699753608</v>
      </c>
      <c r="R16" s="838">
        <v>13242</v>
      </c>
      <c r="S16" s="839">
        <v>22.32268567405843</v>
      </c>
      <c r="T16" s="838">
        <v>904</v>
      </c>
      <c r="U16" s="839">
        <v>0.78097500879971837</v>
      </c>
      <c r="V16" s="840">
        <f t="shared" si="0"/>
        <v>57013</v>
      </c>
      <c r="W16" s="839">
        <f t="shared" si="0"/>
        <v>100</v>
      </c>
      <c r="X16" s="841"/>
      <c r="Y16" s="835">
        <f t="shared" si="1"/>
        <v>1.3810954192001164</v>
      </c>
    </row>
    <row r="17" spans="2:25" s="742" customFormat="1" ht="18" customHeight="1" x14ac:dyDescent="0.25">
      <c r="B17" s="836" t="s">
        <v>40</v>
      </c>
      <c r="D17" s="837">
        <v>24925</v>
      </c>
      <c r="E17" s="820"/>
      <c r="F17" s="838">
        <v>2633</v>
      </c>
      <c r="G17" s="839">
        <v>6.2973598149477548</v>
      </c>
      <c r="H17" s="838">
        <v>9248</v>
      </c>
      <c r="I17" s="839">
        <v>14.552923346893197</v>
      </c>
      <c r="J17" s="838">
        <v>4575</v>
      </c>
      <c r="K17" s="839">
        <v>18.975831538645608</v>
      </c>
      <c r="L17" s="838">
        <v>1545</v>
      </c>
      <c r="M17" s="839">
        <v>5.4997208263539923</v>
      </c>
      <c r="N17" s="838">
        <v>3958</v>
      </c>
      <c r="O17" s="839">
        <v>17.08542713567839</v>
      </c>
      <c r="P17" s="838">
        <v>4239</v>
      </c>
      <c r="Q17" s="839">
        <v>12.363404323203318</v>
      </c>
      <c r="R17" s="838">
        <v>7633</v>
      </c>
      <c r="S17" s="839">
        <v>25.201403844619925</v>
      </c>
      <c r="T17" s="838">
        <v>3</v>
      </c>
      <c r="U17" s="839">
        <v>2.3929169657812874E-2</v>
      </c>
      <c r="V17" s="840">
        <f t="shared" si="0"/>
        <v>33834</v>
      </c>
      <c r="W17" s="839">
        <f t="shared" si="0"/>
        <v>99.999999999999986</v>
      </c>
      <c r="X17" s="841"/>
      <c r="Y17" s="835">
        <f t="shared" si="1"/>
        <v>1.357432296890672</v>
      </c>
    </row>
    <row r="18" spans="2:25" s="742" customFormat="1" ht="18" customHeight="1" x14ac:dyDescent="0.25">
      <c r="B18" s="836" t="s">
        <v>41</v>
      </c>
      <c r="D18" s="837">
        <v>89587</v>
      </c>
      <c r="E18" s="820"/>
      <c r="F18" s="838">
        <v>5</v>
      </c>
      <c r="G18" s="839">
        <v>0.42117310443490702</v>
      </c>
      <c r="H18" s="838">
        <v>12291</v>
      </c>
      <c r="I18" s="839">
        <v>9.6183118741058653</v>
      </c>
      <c r="J18" s="838">
        <v>13296</v>
      </c>
      <c r="K18" s="839">
        <v>13.866666666666667</v>
      </c>
      <c r="L18" s="838">
        <v>7301</v>
      </c>
      <c r="M18" s="839">
        <v>8.0606580829756798</v>
      </c>
      <c r="N18" s="838">
        <v>20295</v>
      </c>
      <c r="O18" s="839">
        <v>18.894420600858368</v>
      </c>
      <c r="P18" s="838">
        <v>11738</v>
      </c>
      <c r="Q18" s="839">
        <v>7.6623748211731044</v>
      </c>
      <c r="R18" s="838">
        <v>47324</v>
      </c>
      <c r="S18" s="839">
        <v>41.460371959942776</v>
      </c>
      <c r="T18" s="838">
        <v>15</v>
      </c>
      <c r="U18" s="839">
        <v>1.602288984263233E-2</v>
      </c>
      <c r="V18" s="840">
        <f t="shared" si="0"/>
        <v>112265</v>
      </c>
      <c r="W18" s="839">
        <f t="shared" si="0"/>
        <v>99.999999999999986</v>
      </c>
      <c r="X18" s="841"/>
      <c r="Y18" s="835">
        <f t="shared" si="1"/>
        <v>1.2531394063870873</v>
      </c>
    </row>
    <row r="19" spans="2:25" s="742" customFormat="1" ht="18" customHeight="1" x14ac:dyDescent="0.25">
      <c r="B19" s="836" t="s">
        <v>3</v>
      </c>
      <c r="D19" s="837">
        <v>60302</v>
      </c>
      <c r="E19" s="820"/>
      <c r="F19" s="838">
        <v>312</v>
      </c>
      <c r="G19" s="839">
        <v>0.3575259206292456</v>
      </c>
      <c r="H19" s="838">
        <v>30369</v>
      </c>
      <c r="I19" s="839">
        <v>6.0600643546657134</v>
      </c>
      <c r="J19" s="838">
        <v>2023</v>
      </c>
      <c r="K19" s="839">
        <v>9.8319628173042545E-2</v>
      </c>
      <c r="L19" s="838">
        <v>4228</v>
      </c>
      <c r="M19" s="839">
        <v>10.001787629603147</v>
      </c>
      <c r="N19" s="838">
        <v>6504</v>
      </c>
      <c r="O19" s="839">
        <v>14.864140150160887</v>
      </c>
      <c r="P19" s="838">
        <v>9102</v>
      </c>
      <c r="Q19" s="839">
        <v>14.593016327017041</v>
      </c>
      <c r="R19" s="838">
        <v>38537</v>
      </c>
      <c r="S19" s="839">
        <v>54.019187224407105</v>
      </c>
      <c r="T19" s="838">
        <v>319</v>
      </c>
      <c r="U19" s="839">
        <v>5.9587653438207605E-3</v>
      </c>
      <c r="V19" s="840">
        <f t="shared" si="0"/>
        <v>91394</v>
      </c>
      <c r="W19" s="839">
        <f t="shared" si="0"/>
        <v>100</v>
      </c>
      <c r="X19" s="841"/>
      <c r="Y19" s="835">
        <f t="shared" si="1"/>
        <v>1.5156047892275546</v>
      </c>
    </row>
    <row r="20" spans="2:25" s="633" customFormat="1" ht="18" customHeight="1" x14ac:dyDescent="0.25">
      <c r="B20" s="836" t="s">
        <v>2</v>
      </c>
      <c r="D20" s="833">
        <v>12343</v>
      </c>
      <c r="F20" s="683">
        <v>383</v>
      </c>
      <c r="G20" s="684">
        <v>1.8696778970751573</v>
      </c>
      <c r="H20" s="683">
        <v>2202</v>
      </c>
      <c r="I20" s="684">
        <v>6.5808959644576079</v>
      </c>
      <c r="J20" s="683">
        <v>296</v>
      </c>
      <c r="K20" s="684">
        <v>2.4157719363198815</v>
      </c>
      <c r="L20" s="683">
        <v>903</v>
      </c>
      <c r="M20" s="684">
        <v>7.2102924842650866</v>
      </c>
      <c r="N20" s="683">
        <v>1841</v>
      </c>
      <c r="O20" s="684">
        <v>12.865605331358756</v>
      </c>
      <c r="P20" s="683">
        <v>6586</v>
      </c>
      <c r="Q20" s="684">
        <v>43.169196593854132</v>
      </c>
      <c r="R20" s="683">
        <v>2623</v>
      </c>
      <c r="S20" s="684">
        <v>25.888559792669383</v>
      </c>
      <c r="T20" s="683">
        <v>0</v>
      </c>
      <c r="U20" s="684">
        <v>0</v>
      </c>
      <c r="V20" s="834">
        <f t="shared" si="0"/>
        <v>14834</v>
      </c>
      <c r="W20" s="684">
        <f t="shared" si="0"/>
        <v>100</v>
      </c>
      <c r="X20" s="678"/>
      <c r="Y20" s="835">
        <f t="shared" si="1"/>
        <v>1.2018147938102568</v>
      </c>
    </row>
    <row r="21" spans="2:25" s="633" customFormat="1" ht="18" customHeight="1" x14ac:dyDescent="0.25">
      <c r="B21" s="682" t="s">
        <v>35</v>
      </c>
      <c r="D21" s="833">
        <v>26517</v>
      </c>
      <c r="F21" s="683">
        <v>2257</v>
      </c>
      <c r="G21" s="684">
        <v>6.8877841448142387</v>
      </c>
      <c r="H21" s="683">
        <v>6347</v>
      </c>
      <c r="I21" s="684">
        <v>7.9655421046639594</v>
      </c>
      <c r="J21" s="683">
        <v>8620</v>
      </c>
      <c r="K21" s="684">
        <v>32.791924405145913</v>
      </c>
      <c r="L21" s="683">
        <v>3216</v>
      </c>
      <c r="M21" s="684">
        <v>12.428370839816326</v>
      </c>
      <c r="N21" s="683">
        <v>2610</v>
      </c>
      <c r="O21" s="684">
        <v>10.219726006603166</v>
      </c>
      <c r="P21" s="683">
        <v>5307</v>
      </c>
      <c r="Q21" s="684">
        <v>11.248149975333005</v>
      </c>
      <c r="R21" s="683">
        <v>7001</v>
      </c>
      <c r="S21" s="684">
        <v>18.30670562786991</v>
      </c>
      <c r="T21" s="683">
        <v>46</v>
      </c>
      <c r="U21" s="684">
        <v>0.15179689575348185</v>
      </c>
      <c r="V21" s="834">
        <f t="shared" si="0"/>
        <v>35404</v>
      </c>
      <c r="W21" s="684">
        <f t="shared" si="0"/>
        <v>100</v>
      </c>
      <c r="X21" s="678"/>
      <c r="Y21" s="835">
        <f t="shared" si="1"/>
        <v>1.335143492853641</v>
      </c>
    </row>
    <row r="22" spans="2:25" s="633" customFormat="1" ht="21" customHeight="1" x14ac:dyDescent="0.25">
      <c r="B22" s="682" t="s">
        <v>42</v>
      </c>
      <c r="D22" s="833">
        <v>70662</v>
      </c>
      <c r="F22" s="683">
        <v>2563</v>
      </c>
      <c r="G22" s="684">
        <v>2.5204128338771832</v>
      </c>
      <c r="H22" s="683">
        <v>29160</v>
      </c>
      <c r="I22" s="684">
        <v>25.114060861990048</v>
      </c>
      <c r="J22" s="683">
        <v>21616</v>
      </c>
      <c r="K22" s="684">
        <v>22.629084412420454</v>
      </c>
      <c r="L22" s="683">
        <v>8039</v>
      </c>
      <c r="M22" s="684">
        <v>9.9753421825859707</v>
      </c>
      <c r="N22" s="683">
        <v>8087</v>
      </c>
      <c r="O22" s="684">
        <v>9.2193659840240976</v>
      </c>
      <c r="P22" s="683">
        <v>10160</v>
      </c>
      <c r="Q22" s="684">
        <v>9.4349373218952568</v>
      </c>
      <c r="R22" s="683">
        <v>20155</v>
      </c>
      <c r="S22" s="684">
        <v>21.083172147001935</v>
      </c>
      <c r="T22" s="683">
        <v>16</v>
      </c>
      <c r="U22" s="684">
        <v>2.3624256205058543E-2</v>
      </c>
      <c r="V22" s="834">
        <f t="shared" si="0"/>
        <v>99796</v>
      </c>
      <c r="W22" s="684">
        <f t="shared" si="0"/>
        <v>100</v>
      </c>
      <c r="X22" s="678"/>
      <c r="Y22" s="835">
        <f t="shared" si="1"/>
        <v>1.4123008123177945</v>
      </c>
    </row>
    <row r="23" spans="2:25" s="633" customFormat="1" ht="18" customHeight="1" x14ac:dyDescent="0.25">
      <c r="B23" s="682" t="s">
        <v>43</v>
      </c>
      <c r="D23" s="833">
        <v>17314</v>
      </c>
      <c r="F23" s="683">
        <v>1834</v>
      </c>
      <c r="G23" s="684">
        <v>10.863942058975686</v>
      </c>
      <c r="H23" s="683">
        <v>4308</v>
      </c>
      <c r="I23" s="684">
        <v>12.81945162959131</v>
      </c>
      <c r="J23" s="683">
        <v>1233</v>
      </c>
      <c r="K23" s="684">
        <v>1.5468184169684429</v>
      </c>
      <c r="L23" s="683">
        <v>2047</v>
      </c>
      <c r="M23" s="684">
        <v>10.57941024314537</v>
      </c>
      <c r="N23" s="683">
        <v>2516</v>
      </c>
      <c r="O23" s="684">
        <v>11.810657009829281</v>
      </c>
      <c r="P23" s="683">
        <v>446</v>
      </c>
      <c r="Q23" s="684">
        <v>2.7728918779099843</v>
      </c>
      <c r="R23" s="683">
        <v>10040</v>
      </c>
      <c r="S23" s="684">
        <v>49.606828763579927</v>
      </c>
      <c r="T23" s="683">
        <v>0</v>
      </c>
      <c r="U23" s="684">
        <v>0</v>
      </c>
      <c r="V23" s="834">
        <f>F23+H23+J23+L23+N23+P23+R23+T23</f>
        <v>22424</v>
      </c>
      <c r="W23" s="684">
        <f t="shared" si="0"/>
        <v>100</v>
      </c>
      <c r="X23" s="678"/>
      <c r="Y23" s="835">
        <f t="shared" si="1"/>
        <v>1.2951368834469215</v>
      </c>
    </row>
    <row r="24" spans="2:25" s="633" customFormat="1" ht="22.5" customHeight="1" x14ac:dyDescent="0.25">
      <c r="B24" s="682" t="s">
        <v>44</v>
      </c>
      <c r="D24" s="833">
        <v>6242</v>
      </c>
      <c r="F24" s="685">
        <v>593</v>
      </c>
      <c r="G24" s="686">
        <v>3.1306171360095867</v>
      </c>
      <c r="H24" s="685">
        <v>1096</v>
      </c>
      <c r="I24" s="684">
        <v>11.593768723786699</v>
      </c>
      <c r="J24" s="685">
        <v>298</v>
      </c>
      <c r="K24" s="684">
        <v>5.0179748352306772</v>
      </c>
      <c r="L24" s="685">
        <v>337</v>
      </c>
      <c r="M24" s="684">
        <v>1.6776512881965249</v>
      </c>
      <c r="N24" s="685">
        <v>1512</v>
      </c>
      <c r="O24" s="684">
        <v>14.679448771719592</v>
      </c>
      <c r="P24" s="685">
        <v>1313</v>
      </c>
      <c r="Q24" s="684">
        <v>12.732174955062911</v>
      </c>
      <c r="R24" s="685">
        <v>3084</v>
      </c>
      <c r="S24" s="684">
        <v>51.078490113840623</v>
      </c>
      <c r="T24" s="685">
        <v>17</v>
      </c>
      <c r="U24" s="684">
        <v>8.9874176153385263E-2</v>
      </c>
      <c r="V24" s="842">
        <f t="shared" si="0"/>
        <v>8250</v>
      </c>
      <c r="W24" s="684">
        <f t="shared" si="0"/>
        <v>100</v>
      </c>
      <c r="X24" s="678"/>
      <c r="Y24" s="835">
        <f t="shared" si="1"/>
        <v>1.3216917654597886</v>
      </c>
    </row>
    <row r="25" spans="2:25" s="633" customFormat="1" ht="18" customHeight="1" x14ac:dyDescent="0.25">
      <c r="B25" s="682" t="s">
        <v>45</v>
      </c>
      <c r="D25" s="833">
        <v>23658</v>
      </c>
      <c r="F25" s="685">
        <v>469</v>
      </c>
      <c r="G25" s="686">
        <v>0.32482446354747685</v>
      </c>
      <c r="H25" s="685">
        <v>8382</v>
      </c>
      <c r="I25" s="684">
        <v>17.120545967583176</v>
      </c>
      <c r="J25" s="685">
        <v>1882</v>
      </c>
      <c r="K25" s="684">
        <v>6.9394317212415517</v>
      </c>
      <c r="L25" s="685">
        <v>3245</v>
      </c>
      <c r="M25" s="684">
        <v>10.256578515650633</v>
      </c>
      <c r="N25" s="685">
        <v>4885</v>
      </c>
      <c r="O25" s="684">
        <v>14.54163659032745</v>
      </c>
      <c r="P25" s="685">
        <v>670</v>
      </c>
      <c r="Q25" s="684">
        <v>1.9030120086619857</v>
      </c>
      <c r="R25" s="685">
        <v>12413</v>
      </c>
      <c r="S25" s="684">
        <v>42.788240698208547</v>
      </c>
      <c r="T25" s="685">
        <v>2581</v>
      </c>
      <c r="U25" s="684">
        <v>6.1257300347791848</v>
      </c>
      <c r="V25" s="842">
        <f t="shared" si="0"/>
        <v>34527</v>
      </c>
      <c r="W25" s="684">
        <f t="shared" si="0"/>
        <v>100</v>
      </c>
      <c r="X25" s="678"/>
      <c r="Y25" s="835">
        <f t="shared" si="1"/>
        <v>1.4594217600811565</v>
      </c>
    </row>
    <row r="26" spans="2:25" s="633" customFormat="1" ht="18" customHeight="1" x14ac:dyDescent="0.25">
      <c r="B26" s="682" t="s">
        <v>46</v>
      </c>
      <c r="D26" s="833">
        <v>4058</v>
      </c>
      <c r="F26" s="685">
        <v>582</v>
      </c>
      <c r="G26" s="686">
        <v>7.345642247369466</v>
      </c>
      <c r="H26" s="685">
        <v>1280</v>
      </c>
      <c r="I26" s="684">
        <v>16.100853682747669</v>
      </c>
      <c r="J26" s="685">
        <v>1412</v>
      </c>
      <c r="K26" s="684">
        <v>24.200913242009133</v>
      </c>
      <c r="L26" s="685">
        <v>712</v>
      </c>
      <c r="M26" s="684">
        <v>8.9537423069287279</v>
      </c>
      <c r="N26" s="685">
        <v>1180</v>
      </c>
      <c r="O26" s="684">
        <v>17.272185824895772</v>
      </c>
      <c r="P26" s="685">
        <v>533</v>
      </c>
      <c r="Q26" s="684">
        <v>6.9088743299583086</v>
      </c>
      <c r="R26" s="685">
        <v>708</v>
      </c>
      <c r="S26" s="684">
        <v>19.217788366090929</v>
      </c>
      <c r="T26" s="685">
        <v>0</v>
      </c>
      <c r="U26" s="684">
        <v>0</v>
      </c>
      <c r="V26" s="842">
        <f t="shared" si="0"/>
        <v>6407</v>
      </c>
      <c r="W26" s="684">
        <f t="shared" si="0"/>
        <v>100</v>
      </c>
      <c r="X26" s="678"/>
      <c r="Y26" s="835">
        <f t="shared" si="1"/>
        <v>1.57885657959586</v>
      </c>
    </row>
    <row r="27" spans="2:25" s="633" customFormat="1" ht="18" customHeight="1" x14ac:dyDescent="0.25">
      <c r="B27" s="682" t="s">
        <v>1</v>
      </c>
      <c r="D27" s="833">
        <v>1345</v>
      </c>
      <c r="F27" s="685">
        <v>237</v>
      </c>
      <c r="G27" s="686">
        <v>8.9026915113871627</v>
      </c>
      <c r="H27" s="685">
        <v>271</v>
      </c>
      <c r="I27" s="684">
        <v>14.699792960662526</v>
      </c>
      <c r="J27" s="685">
        <v>433</v>
      </c>
      <c r="K27" s="684">
        <v>20.496894409937887</v>
      </c>
      <c r="L27" s="685">
        <v>29</v>
      </c>
      <c r="M27" s="684">
        <v>2.8985507246376812</v>
      </c>
      <c r="N27" s="685">
        <v>118</v>
      </c>
      <c r="O27" s="684">
        <v>10.420979986197377</v>
      </c>
      <c r="P27" s="685">
        <v>3</v>
      </c>
      <c r="Q27" s="684">
        <v>0.34506556245686681</v>
      </c>
      <c r="R27" s="685">
        <v>699</v>
      </c>
      <c r="S27" s="684">
        <v>42.236024844720497</v>
      </c>
      <c r="T27" s="685">
        <v>0</v>
      </c>
      <c r="U27" s="684">
        <v>0</v>
      </c>
      <c r="V27" s="834">
        <f t="shared" si="0"/>
        <v>1790</v>
      </c>
      <c r="W27" s="684">
        <f t="shared" si="0"/>
        <v>100</v>
      </c>
      <c r="X27" s="678"/>
      <c r="Y27" s="835">
        <f t="shared" si="1"/>
        <v>1.3308550185873607</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53" t="s">
        <v>0</v>
      </c>
      <c r="C30" s="1273"/>
      <c r="D30" s="1274">
        <f>SUM(D10:D29)</f>
        <v>569527</v>
      </c>
      <c r="E30" s="1275"/>
      <c r="F30" s="1254">
        <f>SUM(F10:F27)</f>
        <v>26185</v>
      </c>
      <c r="G30" s="1255">
        <f>F30*100/$V30</f>
        <v>3.2846417752243804</v>
      </c>
      <c r="H30" s="1254">
        <f>SUM(H10:H27)</f>
        <v>185485</v>
      </c>
      <c r="I30" s="1255">
        <f>H30*100/$V30</f>
        <v>23.26720563977446</v>
      </c>
      <c r="J30" s="1254">
        <f>SUM(J10:J27)</f>
        <v>136600</v>
      </c>
      <c r="K30" s="1255">
        <f>J30*100/$V30</f>
        <v>17.135079873807538</v>
      </c>
      <c r="L30" s="1254">
        <f>SUM(L10:L27)</f>
        <v>47757</v>
      </c>
      <c r="M30" s="1255">
        <f>L30*100/$V30</f>
        <v>5.9906296451934598</v>
      </c>
      <c r="N30" s="1254">
        <f>SUM(N10:N27)</f>
        <v>81654</v>
      </c>
      <c r="O30" s="1255">
        <f>N30*100/$V30</f>
        <v>10.24266333833002</v>
      </c>
      <c r="P30" s="1254">
        <f>SUM(P10:P27)</f>
        <v>80682</v>
      </c>
      <c r="Q30" s="1255">
        <f>P30*100/$V30</f>
        <v>10.120735830003952</v>
      </c>
      <c r="R30" s="1254">
        <f>SUM(R10:R27)</f>
        <v>234922</v>
      </c>
      <c r="S30" s="1255">
        <f>R30*100/$V30</f>
        <v>29.468574188247544</v>
      </c>
      <c r="T30" s="1254">
        <f>SUM(T10:T28)</f>
        <v>3910</v>
      </c>
      <c r="U30" s="1255">
        <f>T30*100/$V30</f>
        <v>0.49046970941864915</v>
      </c>
      <c r="V30" s="1254">
        <f>SUM(V10:V27)</f>
        <v>797195</v>
      </c>
      <c r="W30" s="1255">
        <f>G30+I30+K30+M30+O30+Q30+S30+U30</f>
        <v>100</v>
      </c>
      <c r="X30" s="1271"/>
      <c r="Y30" s="1272">
        <f>(V30/D30)</f>
        <v>1.3997492656186625</v>
      </c>
    </row>
    <row r="31" spans="2:25" s="631" customFormat="1" ht="5.25" customHeight="1" x14ac:dyDescent="0.25">
      <c r="B31" s="644"/>
      <c r="C31" s="645"/>
      <c r="D31" s="1223"/>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R33" s="1356"/>
      <c r="X33" s="697"/>
      <c r="Y33" s="697"/>
    </row>
    <row r="34" spans="2:25" s="852" customFormat="1" x14ac:dyDescent="0.25">
      <c r="R34" s="1356"/>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R35" s="1356"/>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R36" s="1356"/>
      <c r="T36" s="697"/>
      <c r="U36" s="697"/>
    </row>
    <row r="37" spans="2:25" s="1345" customFormat="1" x14ac:dyDescent="0.25">
      <c r="B37" s="852"/>
      <c r="C37" s="852"/>
      <c r="D37" s="852"/>
      <c r="E37" s="852"/>
      <c r="F37" s="852"/>
      <c r="G37" s="852"/>
      <c r="H37" s="852"/>
      <c r="I37" s="852"/>
      <c r="J37" s="852"/>
      <c r="K37" s="852"/>
      <c r="L37" s="852"/>
      <c r="M37" s="852"/>
      <c r="N37" s="852"/>
      <c r="O37" s="852"/>
      <c r="P37" s="852"/>
      <c r="Q37" s="852"/>
      <c r="R37" s="1356"/>
      <c r="T37" s="1344"/>
      <c r="U37" s="1344"/>
    </row>
    <row r="38" spans="2:25" s="1345" customFormat="1" x14ac:dyDescent="0.25">
      <c r="B38" s="852"/>
      <c r="C38" s="852"/>
      <c r="D38" s="852"/>
      <c r="E38" s="852"/>
      <c r="F38" s="852"/>
      <c r="G38" s="852"/>
      <c r="H38" s="852"/>
      <c r="I38" s="852"/>
      <c r="J38" s="852"/>
      <c r="K38" s="852"/>
      <c r="L38" s="852"/>
      <c r="M38" s="852"/>
      <c r="N38" s="852"/>
      <c r="O38" s="852"/>
      <c r="P38" s="852"/>
      <c r="Q38" s="852"/>
      <c r="R38" s="1356"/>
      <c r="T38" s="1344"/>
      <c r="U38" s="1344"/>
    </row>
    <row r="39" spans="2:25" s="1345" customFormat="1" x14ac:dyDescent="0.25">
      <c r="B39" s="852"/>
      <c r="C39" s="852"/>
      <c r="D39" s="852"/>
      <c r="E39" s="852"/>
      <c r="F39" s="852"/>
      <c r="G39" s="852"/>
      <c r="H39" s="852"/>
      <c r="I39" s="852"/>
      <c r="J39" s="852"/>
      <c r="K39" s="852"/>
      <c r="L39" s="852"/>
      <c r="M39" s="852"/>
      <c r="N39" s="852"/>
      <c r="O39" s="852"/>
      <c r="P39" s="852"/>
      <c r="Q39" s="852"/>
      <c r="R39" s="1356"/>
      <c r="T39" s="1344"/>
      <c r="U39" s="1344"/>
    </row>
    <row r="40" spans="2:25" s="1345" customFormat="1" x14ac:dyDescent="0.25">
      <c r="B40" s="852"/>
      <c r="C40" s="852"/>
      <c r="D40" s="852"/>
      <c r="E40" s="852"/>
      <c r="F40" s="852"/>
      <c r="G40" s="852"/>
      <c r="H40" s="852"/>
      <c r="I40" s="852"/>
      <c r="J40" s="852"/>
      <c r="K40" s="852"/>
      <c r="L40" s="852"/>
      <c r="M40" s="852"/>
      <c r="N40" s="852"/>
      <c r="O40" s="852"/>
      <c r="P40" s="852"/>
      <c r="Q40" s="852"/>
      <c r="R40" s="1356"/>
      <c r="T40" s="1344"/>
      <c r="U40" s="1344"/>
    </row>
    <row r="41" spans="2:25" s="820" customFormat="1" x14ac:dyDescent="0.25">
      <c r="B41" s="852"/>
      <c r="C41" s="852"/>
      <c r="D41" s="852"/>
      <c r="E41" s="852"/>
      <c r="F41" s="852"/>
      <c r="G41" s="852"/>
      <c r="H41" s="852"/>
      <c r="I41" s="852"/>
      <c r="J41" s="852"/>
      <c r="K41" s="852"/>
      <c r="L41" s="852"/>
      <c r="M41" s="852"/>
      <c r="N41" s="852"/>
      <c r="O41" s="852"/>
      <c r="P41" s="852"/>
      <c r="Q41" s="852"/>
      <c r="R41" s="1356"/>
      <c r="T41" s="918"/>
      <c r="U41" s="918"/>
    </row>
    <row r="42" spans="2:25" s="820" customFormat="1" x14ac:dyDescent="0.25">
      <c r="B42" s="852"/>
      <c r="C42" s="852"/>
      <c r="D42" s="852"/>
      <c r="E42" s="852"/>
      <c r="F42" s="852"/>
      <c r="G42" s="852"/>
      <c r="H42" s="852"/>
      <c r="I42" s="852"/>
      <c r="J42" s="852"/>
      <c r="K42" s="852"/>
      <c r="L42" s="852"/>
      <c r="M42" s="852"/>
      <c r="N42" s="852"/>
      <c r="O42" s="852"/>
      <c r="P42" s="852"/>
      <c r="Q42" s="852"/>
      <c r="R42" s="1356"/>
      <c r="T42" s="918"/>
      <c r="U42" s="918"/>
    </row>
    <row r="43" spans="2:25" s="820" customFormat="1" x14ac:dyDescent="0.25">
      <c r="B43" s="852"/>
      <c r="C43" s="852"/>
      <c r="D43" s="852"/>
      <c r="E43" s="852"/>
      <c r="F43" s="852"/>
      <c r="G43" s="852"/>
      <c r="H43" s="852"/>
      <c r="I43" s="852"/>
      <c r="J43" s="852"/>
      <c r="K43" s="852"/>
      <c r="L43" s="852"/>
      <c r="M43" s="852"/>
      <c r="N43" s="852"/>
      <c r="O43" s="852"/>
      <c r="P43" s="852"/>
      <c r="Q43" s="852"/>
      <c r="R43" s="1356"/>
      <c r="T43" s="918"/>
      <c r="U43" s="918"/>
    </row>
    <row r="44" spans="2:25" s="820" customFormat="1" x14ac:dyDescent="0.25">
      <c r="B44" s="1356"/>
      <c r="C44" s="1356"/>
      <c r="D44" s="1356"/>
      <c r="E44" s="1356"/>
      <c r="F44" s="1356"/>
      <c r="G44" s="1356"/>
      <c r="H44" s="1356"/>
      <c r="I44" s="1356"/>
      <c r="J44" s="1356"/>
      <c r="K44" s="1356"/>
      <c r="L44" s="1356"/>
      <c r="M44" s="1356"/>
      <c r="N44" s="1356"/>
      <c r="O44" s="1356"/>
      <c r="P44" s="1356"/>
      <c r="Q44" s="1356"/>
      <c r="R44" s="1356"/>
      <c r="T44" s="918"/>
      <c r="U44" s="918"/>
    </row>
    <row r="45" spans="2:25" s="820" customFormat="1" x14ac:dyDescent="0.25">
      <c r="B45" s="1356"/>
      <c r="C45" s="1356"/>
      <c r="D45" s="1356"/>
      <c r="E45" s="1356"/>
      <c r="F45" s="1356"/>
      <c r="G45" s="1356"/>
      <c r="H45" s="1356"/>
      <c r="I45" s="1356"/>
      <c r="J45" s="1356"/>
      <c r="K45" s="1356"/>
      <c r="L45" s="1356"/>
      <c r="M45" s="1356"/>
      <c r="N45" s="1356"/>
      <c r="O45" s="1356"/>
      <c r="P45" s="1356"/>
      <c r="Q45" s="1356"/>
      <c r="R45" s="1356"/>
      <c r="T45" s="918"/>
      <c r="U45" s="918"/>
    </row>
    <row r="46" spans="2:25" s="820" customFormat="1" x14ac:dyDescent="0.25">
      <c r="B46" s="1356"/>
      <c r="C46" s="1356"/>
      <c r="D46" s="1356"/>
      <c r="E46" s="1356"/>
      <c r="F46" s="1356"/>
      <c r="G46" s="1356"/>
      <c r="H46" s="1356"/>
      <c r="I46" s="1356"/>
      <c r="J46" s="1356"/>
      <c r="K46" s="1356"/>
      <c r="L46" s="1356"/>
      <c r="M46" s="1356"/>
      <c r="N46" s="1356"/>
      <c r="O46" s="1356"/>
      <c r="P46" s="1356"/>
      <c r="Q46" s="1356"/>
      <c r="R46" s="1356"/>
      <c r="T46" s="918"/>
      <c r="U46" s="918"/>
    </row>
    <row r="47" spans="2:25" s="820" customFormat="1" x14ac:dyDescent="0.25">
      <c r="B47" s="1356"/>
      <c r="C47" s="1356"/>
      <c r="D47" s="1356"/>
      <c r="E47" s="1356"/>
      <c r="F47" s="1356"/>
      <c r="G47" s="1356"/>
      <c r="H47" s="1356"/>
      <c r="I47" s="1356"/>
      <c r="J47" s="1356"/>
      <c r="K47" s="1356"/>
      <c r="L47" s="1356"/>
      <c r="M47" s="1356"/>
      <c r="N47" s="1356"/>
      <c r="O47" s="1356"/>
      <c r="P47" s="1356"/>
      <c r="Q47" s="1356"/>
      <c r="R47" s="1356"/>
      <c r="T47" s="918"/>
      <c r="U47" s="918"/>
    </row>
    <row r="48" spans="2:25" s="820" customFormat="1" x14ac:dyDescent="0.25">
      <c r="B48" s="1356"/>
      <c r="C48" s="1356"/>
      <c r="D48" s="1356"/>
      <c r="E48" s="1356"/>
      <c r="F48" s="1356"/>
      <c r="G48" s="1356"/>
      <c r="H48" s="1356"/>
      <c r="I48" s="1356"/>
      <c r="J48" s="1356"/>
      <c r="K48" s="1356"/>
      <c r="L48" s="1356"/>
      <c r="M48" s="1356"/>
      <c r="N48" s="1356"/>
      <c r="O48" s="1356"/>
      <c r="P48" s="1356"/>
      <c r="Q48" s="1356"/>
      <c r="R48" s="1356"/>
      <c r="T48" s="918"/>
      <c r="U48" s="918"/>
    </row>
    <row r="49" spans="2:25" x14ac:dyDescent="0.25">
      <c r="B49" s="1356"/>
      <c r="C49" s="1356"/>
      <c r="D49" s="1356"/>
      <c r="E49" s="1356"/>
      <c r="F49" s="1356"/>
      <c r="G49" s="1356"/>
      <c r="H49" s="1356"/>
      <c r="I49" s="1356"/>
      <c r="J49" s="1356"/>
      <c r="K49" s="1356"/>
      <c r="L49" s="1356"/>
      <c r="M49" s="1356"/>
      <c r="N49" s="1356"/>
      <c r="O49" s="1356"/>
      <c r="P49" s="1356"/>
      <c r="Q49" s="1356"/>
      <c r="R49" s="1356"/>
      <c r="T49" s="732"/>
      <c r="U49" s="732"/>
      <c r="X49" s="615"/>
      <c r="Y49" s="615"/>
    </row>
    <row r="50" spans="2:25" x14ac:dyDescent="0.25">
      <c r="B50" s="1356"/>
      <c r="C50" s="1356"/>
      <c r="D50" s="1356"/>
      <c r="E50" s="1356"/>
      <c r="F50" s="1356"/>
      <c r="G50" s="1356"/>
      <c r="H50" s="1356"/>
      <c r="I50" s="1356"/>
      <c r="J50" s="1356"/>
      <c r="K50" s="1356"/>
      <c r="L50" s="1356"/>
      <c r="M50" s="1356"/>
      <c r="N50" s="1356"/>
      <c r="O50" s="1356"/>
      <c r="P50" s="1356"/>
      <c r="Q50" s="1356"/>
      <c r="R50" s="1356"/>
      <c r="T50" s="732"/>
      <c r="U50" s="732"/>
      <c r="X50" s="615"/>
      <c r="Y50" s="615"/>
    </row>
    <row r="51" spans="2:25" x14ac:dyDescent="0.25">
      <c r="B51" s="1356"/>
      <c r="C51" s="1356"/>
      <c r="D51" s="1356"/>
      <c r="E51" s="1356"/>
      <c r="F51" s="1356"/>
      <c r="G51" s="1356"/>
      <c r="H51" s="1356"/>
      <c r="I51" s="1356"/>
      <c r="J51" s="1356"/>
      <c r="K51" s="1356"/>
      <c r="L51" s="1356"/>
      <c r="M51" s="1356"/>
      <c r="N51" s="1356"/>
      <c r="O51" s="1356"/>
      <c r="P51" s="1356"/>
      <c r="Q51" s="1356"/>
      <c r="R51" s="1356"/>
      <c r="T51" s="732"/>
      <c r="U51" s="732"/>
      <c r="X51" s="615"/>
      <c r="Y51" s="615"/>
    </row>
    <row r="52" spans="2:25" x14ac:dyDescent="0.25">
      <c r="B52" s="1356"/>
      <c r="C52" s="1356"/>
      <c r="D52" s="1356"/>
      <c r="E52" s="1356"/>
      <c r="F52" s="1356"/>
      <c r="G52" s="1356"/>
      <c r="H52" s="1356"/>
      <c r="I52" s="1356"/>
      <c r="J52" s="1356"/>
      <c r="K52" s="1356"/>
      <c r="L52" s="1356"/>
      <c r="M52" s="1356"/>
      <c r="N52" s="1356"/>
      <c r="O52" s="1356"/>
      <c r="P52" s="1356"/>
      <c r="Q52" s="1356"/>
      <c r="R52" s="1356"/>
      <c r="T52" s="732"/>
      <c r="U52" s="732"/>
      <c r="X52" s="615"/>
      <c r="Y52" s="615"/>
    </row>
    <row r="53" spans="2:25" x14ac:dyDescent="0.25">
      <c r="B53" s="1356"/>
      <c r="C53" s="1356"/>
      <c r="D53" s="1356"/>
      <c r="E53" s="1356"/>
      <c r="F53" s="1356"/>
      <c r="G53" s="1356"/>
      <c r="H53" s="1356"/>
      <c r="I53" s="1356"/>
      <c r="J53" s="1356"/>
      <c r="K53" s="1356"/>
      <c r="L53" s="1356"/>
      <c r="M53" s="1356"/>
      <c r="N53" s="1356"/>
      <c r="O53" s="1356"/>
      <c r="P53" s="1356"/>
      <c r="Q53" s="1356"/>
      <c r="R53" s="1356"/>
      <c r="T53" s="732"/>
      <c r="U53" s="732"/>
      <c r="X53" s="615"/>
      <c r="Y53" s="615"/>
    </row>
    <row r="54" spans="2:25" x14ac:dyDescent="0.25">
      <c r="B54" s="1356"/>
      <c r="C54" s="1356"/>
      <c r="D54" s="1356"/>
      <c r="E54" s="1356"/>
      <c r="F54" s="1356"/>
      <c r="G54" s="1356"/>
      <c r="H54" s="1356"/>
      <c r="I54" s="1356"/>
      <c r="J54" s="1356"/>
      <c r="K54" s="1356"/>
      <c r="L54" s="1356"/>
      <c r="M54" s="1356"/>
      <c r="N54" s="1356"/>
      <c r="O54" s="1356"/>
      <c r="P54" s="1356"/>
      <c r="Q54" s="1356"/>
      <c r="R54" s="1356"/>
      <c r="T54" s="732"/>
      <c r="U54" s="732"/>
      <c r="X54" s="615"/>
      <c r="Y54" s="615"/>
    </row>
    <row r="55" spans="2:25" x14ac:dyDescent="0.25">
      <c r="B55" s="1356"/>
      <c r="C55" s="1356"/>
      <c r="D55" s="1356"/>
      <c r="E55" s="1356"/>
      <c r="F55" s="1356"/>
      <c r="G55" s="1356"/>
      <c r="H55" s="1356"/>
      <c r="I55" s="1356"/>
      <c r="J55" s="1356"/>
      <c r="K55" s="1356"/>
      <c r="L55" s="1356"/>
      <c r="M55" s="1356"/>
      <c r="N55" s="1356"/>
      <c r="O55" s="1356"/>
      <c r="P55" s="1356"/>
      <c r="Q55" s="1356"/>
      <c r="R55" s="1356"/>
      <c r="T55" s="732"/>
      <c r="U55" s="732"/>
      <c r="X55" s="615"/>
      <c r="Y55" s="615"/>
    </row>
    <row r="56" spans="2:25" x14ac:dyDescent="0.25">
      <c r="B56" s="1356"/>
      <c r="C56" s="1356"/>
      <c r="D56" s="1356"/>
      <c r="E56" s="1356"/>
      <c r="F56" s="1356"/>
      <c r="G56" s="1356"/>
      <c r="H56" s="1356"/>
      <c r="I56" s="1356"/>
      <c r="J56" s="1356"/>
      <c r="K56" s="1356"/>
      <c r="L56" s="1356"/>
      <c r="M56" s="1356"/>
      <c r="N56" s="1356"/>
      <c r="O56" s="1356"/>
      <c r="P56" s="1356"/>
      <c r="Q56" s="1356"/>
      <c r="R56" s="1356"/>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05" t="s">
        <v>418</v>
      </c>
      <c r="C3" s="1505"/>
      <c r="D3" s="1505"/>
      <c r="E3" s="1505"/>
      <c r="F3" s="1505"/>
      <c r="G3" s="1505"/>
      <c r="H3" s="1505"/>
      <c r="I3" s="1505"/>
      <c r="J3" s="1505"/>
      <c r="K3" s="1505"/>
      <c r="L3" s="1505"/>
      <c r="M3" s="1505"/>
      <c r="N3" s="1505"/>
      <c r="O3" s="1505"/>
      <c r="P3" s="1505"/>
      <c r="Q3" s="1505"/>
      <c r="R3" s="1505"/>
      <c r="S3" s="1505"/>
      <c r="T3" s="1505"/>
      <c r="U3" s="1505"/>
      <c r="V3" s="1505"/>
      <c r="W3" s="1505"/>
      <c r="X3" s="1505"/>
      <c r="Y3" s="7"/>
    </row>
    <row r="4" spans="2:25" s="4" customFormat="1" ht="14.25" customHeight="1" x14ac:dyDescent="0.25">
      <c r="B4" s="1425" t="str">
        <f>porsaad!$B$6</f>
        <v>Situación a 31 de octubre de 2024</v>
      </c>
      <c r="C4" s="1425"/>
      <c r="D4" s="1425"/>
      <c r="E4" s="1425"/>
      <c r="F4" s="1425"/>
      <c r="G4" s="1425"/>
      <c r="H4" s="1425"/>
      <c r="I4" s="1425"/>
      <c r="J4" s="1425"/>
      <c r="K4" s="1425"/>
      <c r="L4" s="1425"/>
      <c r="M4" s="1425"/>
      <c r="N4" s="1425"/>
      <c r="O4" s="1425"/>
      <c r="P4" s="1425"/>
      <c r="Q4" s="1425"/>
      <c r="R4" s="1425"/>
      <c r="S4" s="1425"/>
      <c r="T4" s="1425"/>
      <c r="U4" s="1425"/>
      <c r="V4" s="1425"/>
      <c r="W4" s="1425"/>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08" t="s">
        <v>52</v>
      </c>
      <c r="G6" s="1508"/>
      <c r="H6" s="1508"/>
      <c r="I6" s="1508"/>
      <c r="J6" s="1508"/>
      <c r="K6" s="1508"/>
      <c r="L6" s="1508"/>
      <c r="M6" s="1508"/>
      <c r="N6" s="1508"/>
      <c r="O6" s="1508"/>
      <c r="P6" s="1508"/>
      <c r="Q6" s="1508"/>
      <c r="R6" s="1508"/>
      <c r="S6" s="1508"/>
      <c r="T6" s="1508"/>
      <c r="U6" s="1508"/>
      <c r="V6" s="1508"/>
      <c r="W6" s="1508"/>
      <c r="X6" s="154"/>
      <c r="Y6" s="154"/>
    </row>
    <row r="7" spans="2:25" s="133" customFormat="1" ht="64.5" customHeight="1" x14ac:dyDescent="0.25">
      <c r="B7" s="1509" t="s">
        <v>12</v>
      </c>
      <c r="C7" s="155"/>
      <c r="D7" s="156" t="s">
        <v>53</v>
      </c>
      <c r="E7" s="155"/>
      <c r="F7" s="1510" t="s">
        <v>168</v>
      </c>
      <c r="G7" s="1510"/>
      <c r="H7" s="1510" t="s">
        <v>59</v>
      </c>
      <c r="I7" s="1510"/>
      <c r="J7" s="1510" t="s">
        <v>60</v>
      </c>
      <c r="K7" s="1510"/>
      <c r="L7" s="1510" t="s">
        <v>152</v>
      </c>
      <c r="M7" s="1510"/>
      <c r="N7" s="1510" t="s">
        <v>0</v>
      </c>
      <c r="O7" s="1510"/>
      <c r="P7" s="156"/>
      <c r="Q7" s="156" t="s">
        <v>62</v>
      </c>
    </row>
    <row r="8" spans="2:25" s="155" customFormat="1" ht="20.25" customHeight="1" x14ac:dyDescent="0.25">
      <c r="B8" s="1509"/>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'41bbenpreGII'!D10</f>
        <v>130904</v>
      </c>
      <c r="F10" s="164">
        <f>'41bbenpreGII'!F10+'41bbenpreGII'!H10+'41bbenpreGII'!J10+'41bbenpreGII'!L10+'41bbenpreGII'!N10</f>
        <v>151432</v>
      </c>
      <c r="G10" s="165">
        <f t="shared" ref="G10:G27" si="0">F10*100/$N10</f>
        <v>78.200427584354955</v>
      </c>
      <c r="H10" s="164">
        <f>'41bbenpreGII'!P10</f>
        <v>2415</v>
      </c>
      <c r="I10" s="165">
        <f t="shared" ref="I10:I27" si="1">H10*100/$N10</f>
        <v>1.2471210352912014</v>
      </c>
      <c r="J10" s="164">
        <f>'41bbenpreGII'!R10</f>
        <v>39795</v>
      </c>
      <c r="K10" s="165">
        <f t="shared" ref="K10:K27" si="2">J10*100/$N10</f>
        <v>20.550385755450669</v>
      </c>
      <c r="L10" s="164">
        <f>'41bbenpreGII'!T10</f>
        <v>4</v>
      </c>
      <c r="M10" s="165">
        <f t="shared" ref="M10:M27" si="3">L10*100/$N10</f>
        <v>2.0656249031738329E-3</v>
      </c>
      <c r="N10" s="164">
        <f>F10+H10+J10+L10</f>
        <v>193646</v>
      </c>
      <c r="O10" s="165">
        <f>G10+I10+K10+M10</f>
        <v>100</v>
      </c>
      <c r="P10" s="166"/>
      <c r="Q10" s="166">
        <f t="shared" ref="Q10:Q27" si="4">N10/D10</f>
        <v>1.47929780602579</v>
      </c>
    </row>
    <row r="11" spans="2:25" s="162" customFormat="1" ht="18" customHeight="1" x14ac:dyDescent="0.25">
      <c r="B11" s="146" t="s">
        <v>7</v>
      </c>
      <c r="C11" s="159"/>
      <c r="D11" s="163">
        <f>'41bbenpreGII'!D11</f>
        <v>15858</v>
      </c>
      <c r="F11" s="164">
        <f>'41bbenpreGII'!F11+'41bbenpreGII'!H11+'41bbenpreGII'!J11+'41bbenpreGII'!L11+'41bbenpreGII'!N11</f>
        <v>8256</v>
      </c>
      <c r="G11" s="165">
        <f t="shared" si="0"/>
        <v>40.091293157869181</v>
      </c>
      <c r="H11" s="164">
        <f>'41bbenpreGII'!P11</f>
        <v>3951</v>
      </c>
      <c r="I11" s="165">
        <f t="shared" si="1"/>
        <v>19.186131209634343</v>
      </c>
      <c r="J11" s="164">
        <f>'41bbenpreGII'!R11</f>
        <v>8386</v>
      </c>
      <c r="K11" s="165">
        <f t="shared" si="2"/>
        <v>40.722575632496479</v>
      </c>
      <c r="L11" s="164">
        <f>'41bbenpreGII'!T11</f>
        <v>0</v>
      </c>
      <c r="M11" s="165">
        <f t="shared" si="3"/>
        <v>0</v>
      </c>
      <c r="N11" s="164">
        <f t="shared" ref="N11:O27" si="5">F11+H11+J11+L11</f>
        <v>20593</v>
      </c>
      <c r="O11" s="165">
        <f t="shared" si="5"/>
        <v>100</v>
      </c>
      <c r="P11" s="166"/>
      <c r="Q11" s="166">
        <f t="shared" si="4"/>
        <v>1.2985874637406987</v>
      </c>
    </row>
    <row r="12" spans="2:25" s="162" customFormat="1" ht="22.5" customHeight="1" x14ac:dyDescent="0.25">
      <c r="B12" s="146" t="s">
        <v>37</v>
      </c>
      <c r="C12" s="159"/>
      <c r="D12" s="163">
        <f>'41bbenpreGII'!D12</f>
        <v>10752</v>
      </c>
      <c r="F12" s="164">
        <f>'41bbenpreGII'!F12+'41bbenpreGII'!H12+'41bbenpreGII'!J12+'41bbenpreGII'!L12+'41bbenpreGII'!N12</f>
        <v>9024</v>
      </c>
      <c r="G12" s="165">
        <f t="shared" si="0"/>
        <v>59.972087459294208</v>
      </c>
      <c r="H12" s="164">
        <f>'41bbenpreGII'!P12</f>
        <v>1742</v>
      </c>
      <c r="I12" s="165">
        <f t="shared" si="1"/>
        <v>11.577058549877052</v>
      </c>
      <c r="J12" s="164">
        <f>'41bbenpreGII'!R12</f>
        <v>4276</v>
      </c>
      <c r="K12" s="165">
        <f t="shared" si="2"/>
        <v>28.417624775702798</v>
      </c>
      <c r="L12" s="164">
        <f>'41bbenpreGII'!T12</f>
        <v>5</v>
      </c>
      <c r="M12" s="165">
        <f t="shared" si="3"/>
        <v>3.3229215125938724E-2</v>
      </c>
      <c r="N12" s="164">
        <f t="shared" si="5"/>
        <v>15047</v>
      </c>
      <c r="O12" s="165">
        <f t="shared" si="5"/>
        <v>100</v>
      </c>
      <c r="P12" s="166"/>
      <c r="Q12" s="166">
        <f t="shared" si="4"/>
        <v>1.3994605654761905</v>
      </c>
    </row>
    <row r="13" spans="2:25" s="162" customFormat="1" ht="18" customHeight="1" x14ac:dyDescent="0.25">
      <c r="B13" s="146" t="s">
        <v>38</v>
      </c>
      <c r="C13" s="159"/>
      <c r="D13" s="163">
        <f>'41bbenpreGII'!D13</f>
        <v>10477</v>
      </c>
      <c r="F13" s="164">
        <f>'41bbenpreGII'!F13+'41bbenpreGII'!H13+'41bbenpreGII'!J13+'41bbenpreGII'!L13+'41bbenpreGII'!N13</f>
        <v>8901</v>
      </c>
      <c r="G13" s="165">
        <f t="shared" si="0"/>
        <v>51.338101280424503</v>
      </c>
      <c r="H13" s="164">
        <f>'41bbenpreGII'!P13</f>
        <v>368</v>
      </c>
      <c r="I13" s="165">
        <f t="shared" si="1"/>
        <v>2.1225054792940363</v>
      </c>
      <c r="J13" s="164">
        <f>'41bbenpreGII'!R13</f>
        <v>8069</v>
      </c>
      <c r="K13" s="165">
        <f t="shared" si="2"/>
        <v>46.539393240281463</v>
      </c>
      <c r="L13" s="164">
        <f>'41bbenpreGII'!T13</f>
        <v>0</v>
      </c>
      <c r="M13" s="165">
        <f t="shared" si="3"/>
        <v>0</v>
      </c>
      <c r="N13" s="164">
        <f t="shared" si="5"/>
        <v>17338</v>
      </c>
      <c r="O13" s="165">
        <f t="shared" si="5"/>
        <v>100</v>
      </c>
      <c r="P13" s="166"/>
      <c r="Q13" s="166">
        <f t="shared" si="4"/>
        <v>1.6548630333110623</v>
      </c>
    </row>
    <row r="14" spans="2:25" s="162" customFormat="1" ht="18" customHeight="1" x14ac:dyDescent="0.25">
      <c r="B14" s="146" t="s">
        <v>6</v>
      </c>
      <c r="C14" s="159"/>
      <c r="D14" s="163">
        <f>'41bbenpreGII'!D14</f>
        <v>15570</v>
      </c>
      <c r="F14" s="164">
        <f>'41bbenpreGII'!F14+'41bbenpreGII'!H14+'41bbenpreGII'!J14+'41bbenpreGII'!L14+'41bbenpreGII'!N14</f>
        <v>7715</v>
      </c>
      <c r="G14" s="165">
        <f t="shared" si="0"/>
        <v>38.621345614737685</v>
      </c>
      <c r="H14" s="164">
        <f>'41bbenpreGII'!P14</f>
        <v>4940</v>
      </c>
      <c r="I14" s="165">
        <f t="shared" si="1"/>
        <v>24.72967561073288</v>
      </c>
      <c r="J14" s="164">
        <f>'41bbenpreGII'!R14</f>
        <v>7321</v>
      </c>
      <c r="K14" s="165">
        <f t="shared" si="2"/>
        <v>36.648978774529432</v>
      </c>
      <c r="L14" s="164">
        <f>'41bbenpreGII'!T14</f>
        <v>0</v>
      </c>
      <c r="M14" s="165">
        <f t="shared" si="3"/>
        <v>0</v>
      </c>
      <c r="N14" s="164">
        <f t="shared" si="5"/>
        <v>19976</v>
      </c>
      <c r="O14" s="165">
        <f t="shared" si="5"/>
        <v>100</v>
      </c>
      <c r="P14" s="166"/>
      <c r="Q14" s="166">
        <f t="shared" si="4"/>
        <v>1.282980089916506</v>
      </c>
    </row>
    <row r="15" spans="2:25" s="162" customFormat="1" ht="18" customHeight="1" x14ac:dyDescent="0.25">
      <c r="B15" s="146" t="s">
        <v>5</v>
      </c>
      <c r="C15" s="159"/>
      <c r="D15" s="163">
        <f>'41bbenpreGII'!D15</f>
        <v>7732</v>
      </c>
      <c r="F15" s="164">
        <f>'41bbenpreGII'!F15+'41bbenpreGII'!H15+'41bbenpreGII'!J15+'41bbenpreGII'!L15+'41bbenpreGII'!N15</f>
        <v>8944</v>
      </c>
      <c r="G15" s="165">
        <f t="shared" si="0"/>
        <v>70.664454452081856</v>
      </c>
      <c r="H15" s="164">
        <f>'41bbenpreGII'!P15</f>
        <v>97</v>
      </c>
      <c r="I15" s="165">
        <f t="shared" si="1"/>
        <v>0.76637433831081614</v>
      </c>
      <c r="J15" s="164">
        <f>'41bbenpreGII'!R15</f>
        <v>3616</v>
      </c>
      <c r="K15" s="165">
        <f t="shared" si="2"/>
        <v>28.569171209607333</v>
      </c>
      <c r="L15" s="164">
        <f>'41bbenpreGII'!T15</f>
        <v>0</v>
      </c>
      <c r="M15" s="165">
        <f t="shared" si="3"/>
        <v>0</v>
      </c>
      <c r="N15" s="164">
        <f t="shared" si="5"/>
        <v>12657</v>
      </c>
      <c r="O15" s="165">
        <f t="shared" si="5"/>
        <v>100</v>
      </c>
      <c r="P15" s="166"/>
      <c r="Q15" s="166">
        <f t="shared" si="4"/>
        <v>1.6369632695292291</v>
      </c>
    </row>
    <row r="16" spans="2:25" s="162" customFormat="1" ht="18" customHeight="1" x14ac:dyDescent="0.25">
      <c r="B16" s="146" t="s">
        <v>4</v>
      </c>
      <c r="C16" s="159"/>
      <c r="D16" s="163">
        <f>'41bbenpreGII'!D16</f>
        <v>41281</v>
      </c>
      <c r="F16" s="164">
        <f>'41bbenpreGII'!F16+'41bbenpreGII'!H16+'41bbenpreGII'!J16+'41bbenpreGII'!L16+'41bbenpreGII'!N16</f>
        <v>25795</v>
      </c>
      <c r="G16" s="165">
        <f t="shared" si="0"/>
        <v>45.244067142581514</v>
      </c>
      <c r="H16" s="164">
        <f>'41bbenpreGII'!P16</f>
        <v>17072</v>
      </c>
      <c r="I16" s="165">
        <f t="shared" si="1"/>
        <v>29.944047848736254</v>
      </c>
      <c r="J16" s="164">
        <f>'41bbenpreGII'!R16</f>
        <v>13242</v>
      </c>
      <c r="K16" s="165">
        <f t="shared" si="2"/>
        <v>23.226281725220563</v>
      </c>
      <c r="L16" s="164">
        <f>'41bbenpreGII'!T16</f>
        <v>904</v>
      </c>
      <c r="M16" s="165">
        <f t="shared" si="3"/>
        <v>1.5856032834616667</v>
      </c>
      <c r="N16" s="164">
        <f t="shared" si="5"/>
        <v>57013</v>
      </c>
      <c r="O16" s="165">
        <f t="shared" si="5"/>
        <v>100</v>
      </c>
      <c r="P16" s="166"/>
      <c r="Q16" s="166">
        <f t="shared" si="4"/>
        <v>1.3810954192001164</v>
      </c>
    </row>
    <row r="17" spans="2:25" s="162" customFormat="1" ht="18" customHeight="1" x14ac:dyDescent="0.25">
      <c r="B17" s="146" t="s">
        <v>40</v>
      </c>
      <c r="C17" s="159"/>
      <c r="D17" s="163">
        <f>'41bbenpreGII'!D17</f>
        <v>24925</v>
      </c>
      <c r="F17" s="164">
        <f>'41bbenpreGII'!F17+'41bbenpreGII'!H17+'41bbenpreGII'!J17+'41bbenpreGII'!L17+'41bbenpreGII'!N17</f>
        <v>21959</v>
      </c>
      <c r="G17" s="165">
        <f t="shared" si="0"/>
        <v>64.902169415380982</v>
      </c>
      <c r="H17" s="164">
        <f>'41bbenpreGII'!P17</f>
        <v>4239</v>
      </c>
      <c r="I17" s="165">
        <f t="shared" si="1"/>
        <v>12.528817166164213</v>
      </c>
      <c r="J17" s="164">
        <f>'41bbenpreGII'!R17</f>
        <v>7633</v>
      </c>
      <c r="K17" s="165">
        <f t="shared" si="2"/>
        <v>22.560146598096591</v>
      </c>
      <c r="L17" s="164">
        <f>'41bbenpreGII'!T17</f>
        <v>3</v>
      </c>
      <c r="M17" s="165">
        <f t="shared" si="3"/>
        <v>8.8668203582195418E-3</v>
      </c>
      <c r="N17" s="164">
        <f t="shared" si="5"/>
        <v>33834</v>
      </c>
      <c r="O17" s="165">
        <f t="shared" si="5"/>
        <v>100.00000000000001</v>
      </c>
      <c r="P17" s="166"/>
      <c r="Q17" s="166">
        <f t="shared" si="4"/>
        <v>1.357432296890672</v>
      </c>
    </row>
    <row r="18" spans="2:25" s="162" customFormat="1" ht="18" customHeight="1" x14ac:dyDescent="0.25">
      <c r="B18" s="146" t="s">
        <v>41</v>
      </c>
      <c r="C18" s="159"/>
      <c r="D18" s="163">
        <f>'41bbenpreGII'!D18</f>
        <v>89587</v>
      </c>
      <c r="F18" s="164">
        <f>'41bbenpreGII'!F18+'41bbenpreGII'!H18+'41bbenpreGII'!J18+'41bbenpreGII'!L18+'41bbenpreGII'!N18</f>
        <v>53188</v>
      </c>
      <c r="G18" s="165">
        <f t="shared" si="0"/>
        <v>47.3771879036209</v>
      </c>
      <c r="H18" s="164">
        <f>'41bbenpreGII'!P18</f>
        <v>11738</v>
      </c>
      <c r="I18" s="165">
        <f t="shared" si="1"/>
        <v>10.455618402886028</v>
      </c>
      <c r="J18" s="164">
        <f>'41bbenpreGII'!R18</f>
        <v>47324</v>
      </c>
      <c r="K18" s="165">
        <f t="shared" si="2"/>
        <v>42.153832450006682</v>
      </c>
      <c r="L18" s="164">
        <f>'41bbenpreGII'!T18</f>
        <v>15</v>
      </c>
      <c r="M18" s="165">
        <f t="shared" si="3"/>
        <v>1.33612434863938E-2</v>
      </c>
      <c r="N18" s="164">
        <f t="shared" si="5"/>
        <v>112265</v>
      </c>
      <c r="O18" s="165">
        <f t="shared" si="5"/>
        <v>100</v>
      </c>
      <c r="P18" s="166"/>
      <c r="Q18" s="166">
        <f t="shared" si="4"/>
        <v>1.2531394063870873</v>
      </c>
    </row>
    <row r="19" spans="2:25" s="162" customFormat="1" ht="18" customHeight="1" x14ac:dyDescent="0.25">
      <c r="B19" s="146" t="s">
        <v>3</v>
      </c>
      <c r="C19" s="159"/>
      <c r="D19" s="163">
        <f>'41bbenpreGII'!D19</f>
        <v>60302</v>
      </c>
      <c r="F19" s="164">
        <f>'41bbenpreGII'!F19+'41bbenpreGII'!H19+'41bbenpreGII'!J19+'41bbenpreGII'!L19+'41bbenpreGII'!N19</f>
        <v>43436</v>
      </c>
      <c r="G19" s="165">
        <f t="shared" si="0"/>
        <v>47.526095804976258</v>
      </c>
      <c r="H19" s="164">
        <f>'41bbenpreGII'!P19</f>
        <v>9102</v>
      </c>
      <c r="I19" s="165">
        <f>H19*100/$N19</f>
        <v>9.9590782764732921</v>
      </c>
      <c r="J19" s="164">
        <f>'41bbenpreGII'!R19</f>
        <v>38537</v>
      </c>
      <c r="K19" s="165">
        <f>J19*100/$N19</f>
        <v>42.165787688469706</v>
      </c>
      <c r="L19" s="164">
        <f>'41bbenpreGII'!T19</f>
        <v>319</v>
      </c>
      <c r="M19" s="165">
        <f t="shared" si="3"/>
        <v>0.3490382300807493</v>
      </c>
      <c r="N19" s="164">
        <f t="shared" si="5"/>
        <v>91394</v>
      </c>
      <c r="O19" s="165">
        <f t="shared" si="5"/>
        <v>100.00000000000001</v>
      </c>
      <c r="P19" s="166"/>
      <c r="Q19" s="166">
        <f t="shared" si="4"/>
        <v>1.5156047892275546</v>
      </c>
    </row>
    <row r="20" spans="2:25" s="162" customFormat="1" ht="18" customHeight="1" x14ac:dyDescent="0.25">
      <c r="B20" s="146" t="s">
        <v>2</v>
      </c>
      <c r="C20" s="159"/>
      <c r="D20" s="163">
        <f>'41bbenpreGII'!D20</f>
        <v>12343</v>
      </c>
      <c r="F20" s="164">
        <f>'41bbenpreGII'!F20+'41bbenpreGII'!H20+'41bbenpreGII'!J20+'41bbenpreGII'!L20+'41bbenpreGII'!N20</f>
        <v>5625</v>
      </c>
      <c r="G20" s="165">
        <f t="shared" si="0"/>
        <v>37.919644060941081</v>
      </c>
      <c r="H20" s="164">
        <f>'41bbenpreGII'!P20</f>
        <v>6586</v>
      </c>
      <c r="I20" s="165">
        <f>H20*100/$N20</f>
        <v>44.398004584063635</v>
      </c>
      <c r="J20" s="164">
        <f>'41bbenpreGII'!R20</f>
        <v>2623</v>
      </c>
      <c r="K20" s="165">
        <f>J20*100/$N20</f>
        <v>17.68235135499528</v>
      </c>
      <c r="L20" s="164">
        <f>'41bbenpreGII'!T20</f>
        <v>0</v>
      </c>
      <c r="M20" s="165">
        <f t="shared" si="3"/>
        <v>0</v>
      </c>
      <c r="N20" s="164">
        <f t="shared" si="5"/>
        <v>14834</v>
      </c>
      <c r="O20" s="165">
        <f t="shared" si="5"/>
        <v>99.999999999999986</v>
      </c>
      <c r="P20" s="166"/>
      <c r="Q20" s="166">
        <f t="shared" si="4"/>
        <v>1.2018147938102568</v>
      </c>
    </row>
    <row r="21" spans="2:25" s="162" customFormat="1" ht="18" customHeight="1" x14ac:dyDescent="0.25">
      <c r="B21" s="146" t="s">
        <v>35</v>
      </c>
      <c r="C21" s="159"/>
      <c r="D21" s="163">
        <f>'41bbenpreGII'!D21</f>
        <v>26517</v>
      </c>
      <c r="F21" s="164">
        <f>'41bbenpreGII'!F21+'41bbenpreGII'!H21+'41bbenpreGII'!J21+'41bbenpreGII'!L21+'41bbenpreGII'!N21</f>
        <v>23050</v>
      </c>
      <c r="G21" s="165">
        <f t="shared" si="0"/>
        <v>65.105637781041693</v>
      </c>
      <c r="H21" s="164">
        <f>'41bbenpreGII'!P21</f>
        <v>5307</v>
      </c>
      <c r="I21" s="165">
        <f>H21*100/$N21</f>
        <v>14.989831657439836</v>
      </c>
      <c r="J21" s="164">
        <f>'41bbenpreGII'!R21</f>
        <v>7001</v>
      </c>
      <c r="K21" s="165">
        <f>J21*100/$N21</f>
        <v>19.774601739916395</v>
      </c>
      <c r="L21" s="164">
        <f>'41bbenpreGII'!T21</f>
        <v>46</v>
      </c>
      <c r="M21" s="165">
        <f t="shared" si="3"/>
        <v>0.12992882160207886</v>
      </c>
      <c r="N21" s="164">
        <f t="shared" si="5"/>
        <v>35404</v>
      </c>
      <c r="O21" s="165">
        <f t="shared" si="5"/>
        <v>100</v>
      </c>
      <c r="P21" s="166"/>
      <c r="Q21" s="166">
        <f t="shared" si="4"/>
        <v>1.335143492853641</v>
      </c>
    </row>
    <row r="22" spans="2:25" s="162" customFormat="1" ht="21" customHeight="1" x14ac:dyDescent="0.25">
      <c r="B22" s="146" t="s">
        <v>42</v>
      </c>
      <c r="C22" s="159"/>
      <c r="D22" s="163">
        <f>'41bbenpreGII'!D22</f>
        <v>70662</v>
      </c>
      <c r="F22" s="164">
        <f>'41bbenpreGII'!F22+'41bbenpreGII'!H22+'41bbenpreGII'!J22+'41bbenpreGII'!L22+'41bbenpreGII'!N22</f>
        <v>69465</v>
      </c>
      <c r="G22" s="165">
        <f t="shared" si="0"/>
        <v>69.60699827648402</v>
      </c>
      <c r="H22" s="164">
        <f>'41bbenpreGII'!P22</f>
        <v>10160</v>
      </c>
      <c r="I22" s="165">
        <f>H22*100/$N22</f>
        <v>10.180768768287306</v>
      </c>
      <c r="J22" s="164">
        <f>'41bbenpreGII'!R22</f>
        <v>20155</v>
      </c>
      <c r="K22" s="165">
        <f>J22*100/$N22</f>
        <v>20.196200248506955</v>
      </c>
      <c r="L22" s="164">
        <f>'41bbenpreGII'!T22</f>
        <v>16</v>
      </c>
      <c r="M22" s="165">
        <f t="shared" si="3"/>
        <v>1.6032706721712291E-2</v>
      </c>
      <c r="N22" s="164">
        <f t="shared" si="5"/>
        <v>99796</v>
      </c>
      <c r="O22" s="165">
        <f t="shared" si="5"/>
        <v>100</v>
      </c>
      <c r="P22" s="166"/>
      <c r="Q22" s="166">
        <f t="shared" si="4"/>
        <v>1.4123008123177945</v>
      </c>
    </row>
    <row r="23" spans="2:25" s="162" customFormat="1" ht="18" customHeight="1" x14ac:dyDescent="0.25">
      <c r="B23" s="146" t="s">
        <v>43</v>
      </c>
      <c r="C23" s="159"/>
      <c r="D23" s="163">
        <f>'41bbenpreGII'!D23</f>
        <v>17314</v>
      </c>
      <c r="F23" s="164">
        <f>'41bbenpreGII'!F23+'41bbenpreGII'!H23+'41bbenpreGII'!J23+'41bbenpreGII'!L23+'41bbenpreGII'!N23</f>
        <v>11938</v>
      </c>
      <c r="G23" s="165">
        <f t="shared" si="0"/>
        <v>53.237602568676415</v>
      </c>
      <c r="H23" s="164">
        <f>'41bbenpreGII'!P23</f>
        <v>446</v>
      </c>
      <c r="I23" s="165">
        <f>H23*100/$N23</f>
        <v>1.9889404209775241</v>
      </c>
      <c r="J23" s="164">
        <f>'41bbenpreGII'!R23</f>
        <v>10040</v>
      </c>
      <c r="K23" s="165">
        <f>J23*100/$N23</f>
        <v>44.773457010346057</v>
      </c>
      <c r="L23" s="164">
        <f>'41bbenpreGII'!T23</f>
        <v>0</v>
      </c>
      <c r="M23" s="165">
        <f t="shared" si="3"/>
        <v>0</v>
      </c>
      <c r="N23" s="164">
        <f t="shared" si="5"/>
        <v>22424</v>
      </c>
      <c r="O23" s="165">
        <f t="shared" si="5"/>
        <v>100</v>
      </c>
      <c r="P23" s="166"/>
      <c r="Q23" s="166">
        <f t="shared" si="4"/>
        <v>1.2951368834469215</v>
      </c>
    </row>
    <row r="24" spans="2:25" s="162" customFormat="1" ht="22.5" customHeight="1" x14ac:dyDescent="0.25">
      <c r="B24" s="146" t="s">
        <v>44</v>
      </c>
      <c r="C24" s="159"/>
      <c r="D24" s="163">
        <f>'41bbenpreGII'!D24</f>
        <v>6242</v>
      </c>
      <c r="F24" s="164">
        <f>'41bbenpreGII'!F24+'41bbenpreGII'!H24+'41bbenpreGII'!J24+'41bbenpreGII'!L24+'41bbenpreGII'!N24</f>
        <v>3836</v>
      </c>
      <c r="G24" s="167">
        <f t="shared" si="0"/>
        <v>46.4969696969697</v>
      </c>
      <c r="H24" s="164">
        <f>'41bbenpreGII'!P24</f>
        <v>1313</v>
      </c>
      <c r="I24" s="165">
        <f t="shared" si="1"/>
        <v>15.915151515151516</v>
      </c>
      <c r="J24" s="164">
        <f>'41bbenpreGII'!R24</f>
        <v>3084</v>
      </c>
      <c r="K24" s="165">
        <f t="shared" si="2"/>
        <v>37.381818181818183</v>
      </c>
      <c r="L24" s="164">
        <f>'41bbenpreGII'!T24</f>
        <v>17</v>
      </c>
      <c r="M24" s="165">
        <f t="shared" si="3"/>
        <v>0.20606060606060606</v>
      </c>
      <c r="N24" s="163">
        <f t="shared" si="5"/>
        <v>8250</v>
      </c>
      <c r="O24" s="165">
        <f t="shared" si="5"/>
        <v>100</v>
      </c>
      <c r="P24" s="166"/>
      <c r="Q24" s="166">
        <f t="shared" si="4"/>
        <v>1.3216917654597886</v>
      </c>
    </row>
    <row r="25" spans="2:25" s="162" customFormat="1" ht="18" customHeight="1" x14ac:dyDescent="0.25">
      <c r="B25" s="146" t="s">
        <v>45</v>
      </c>
      <c r="C25" s="159"/>
      <c r="D25" s="163">
        <f>'41bbenpreGII'!D25</f>
        <v>23658</v>
      </c>
      <c r="F25" s="164">
        <f>'41bbenpreGII'!F25+'41bbenpreGII'!H25+'41bbenpreGII'!J25+'41bbenpreGII'!L25+'41bbenpreGII'!N25</f>
        <v>18863</v>
      </c>
      <c r="G25" s="167">
        <f t="shared" si="0"/>
        <v>54.632606366032384</v>
      </c>
      <c r="H25" s="164">
        <f>'41bbenpreGII'!P25</f>
        <v>670</v>
      </c>
      <c r="I25" s="165">
        <f t="shared" si="1"/>
        <v>1.9405103252527007</v>
      </c>
      <c r="J25" s="164">
        <f>'41bbenpreGII'!R25</f>
        <v>12413</v>
      </c>
      <c r="K25" s="165">
        <f t="shared" si="2"/>
        <v>35.951574130390711</v>
      </c>
      <c r="L25" s="164">
        <f>'41bbenpreGII'!T25</f>
        <v>2581</v>
      </c>
      <c r="M25" s="165">
        <f t="shared" si="3"/>
        <v>7.4753091783242098</v>
      </c>
      <c r="N25" s="163">
        <f t="shared" si="5"/>
        <v>34527</v>
      </c>
      <c r="O25" s="165">
        <f t="shared" si="5"/>
        <v>100</v>
      </c>
      <c r="P25" s="166"/>
      <c r="Q25" s="166">
        <f t="shared" si="4"/>
        <v>1.4594217600811565</v>
      </c>
    </row>
    <row r="26" spans="2:25" s="162" customFormat="1" ht="18" customHeight="1" x14ac:dyDescent="0.25">
      <c r="B26" s="146" t="s">
        <v>46</v>
      </c>
      <c r="C26" s="159"/>
      <c r="D26" s="163">
        <f>'41bbenpreGII'!D26</f>
        <v>4058</v>
      </c>
      <c r="F26" s="164">
        <f>'41bbenpreGII'!F26+'41bbenpreGII'!H26+'41bbenpreGII'!J26+'41bbenpreGII'!L26+'41bbenpreGII'!N26</f>
        <v>5166</v>
      </c>
      <c r="G26" s="167">
        <f t="shared" si="0"/>
        <v>80.630560324644918</v>
      </c>
      <c r="H26" s="164">
        <f>'41bbenpreGII'!P26</f>
        <v>533</v>
      </c>
      <c r="I26" s="165">
        <f t="shared" si="1"/>
        <v>8.3190260652411432</v>
      </c>
      <c r="J26" s="164">
        <f>'41bbenpreGII'!R26</f>
        <v>708</v>
      </c>
      <c r="K26" s="165">
        <f t="shared" si="2"/>
        <v>11.050413610113939</v>
      </c>
      <c r="L26" s="164">
        <f>'41bbenpreGII'!T26</f>
        <v>0</v>
      </c>
      <c r="M26" s="165">
        <f t="shared" si="3"/>
        <v>0</v>
      </c>
      <c r="N26" s="163">
        <f t="shared" si="5"/>
        <v>6407</v>
      </c>
      <c r="O26" s="165">
        <f t="shared" si="5"/>
        <v>100</v>
      </c>
      <c r="P26" s="166"/>
      <c r="Q26" s="166">
        <f t="shared" si="4"/>
        <v>1.57885657959586</v>
      </c>
    </row>
    <row r="27" spans="2:25" s="162" customFormat="1" ht="18" customHeight="1" x14ac:dyDescent="0.25">
      <c r="B27" s="146" t="s">
        <v>1</v>
      </c>
      <c r="C27" s="159"/>
      <c r="D27" s="163">
        <f>'41bbenpreGII'!D27</f>
        <v>1345</v>
      </c>
      <c r="F27" s="164">
        <f>'41bbenpreGII'!F27+'41bbenpreGII'!H27+'41bbenpreGII'!J27+'41bbenpreGII'!L27+'41bbenpreGII'!N27</f>
        <v>1088</v>
      </c>
      <c r="G27" s="167">
        <f t="shared" si="0"/>
        <v>60.782122905027933</v>
      </c>
      <c r="H27" s="164">
        <f>'41bbenpreGII'!P27</f>
        <v>3</v>
      </c>
      <c r="I27" s="165">
        <f t="shared" si="1"/>
        <v>0.16759776536312848</v>
      </c>
      <c r="J27" s="164">
        <f>'41bbenpreGII'!R27</f>
        <v>699</v>
      </c>
      <c r="K27" s="165">
        <f t="shared" si="2"/>
        <v>39.050279329608941</v>
      </c>
      <c r="L27" s="164">
        <f>'41bbenpreGII'!T27</f>
        <v>0</v>
      </c>
      <c r="M27" s="165">
        <f t="shared" si="3"/>
        <v>0</v>
      </c>
      <c r="N27" s="164">
        <f t="shared" si="5"/>
        <v>1790</v>
      </c>
      <c r="O27" s="165">
        <f t="shared" si="5"/>
        <v>100</v>
      </c>
      <c r="P27" s="166"/>
      <c r="Q27" s="166">
        <f t="shared" si="4"/>
        <v>1.3308550185873607</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569527</v>
      </c>
      <c r="E30" s="174"/>
      <c r="F30" s="147">
        <f>SUM(F10:F27)</f>
        <v>477681</v>
      </c>
      <c r="G30" s="175">
        <f>F30*100/$N30</f>
        <v>59.920220272329857</v>
      </c>
      <c r="H30" s="147">
        <f>SUM(H10:H27)</f>
        <v>80682</v>
      </c>
      <c r="I30" s="175">
        <f>H30*100/$N30</f>
        <v>10.120735830003952</v>
      </c>
      <c r="J30" s="147">
        <f>SUM(J10:J27)</f>
        <v>234922</v>
      </c>
      <c r="K30" s="175">
        <f>J30*100/$N30</f>
        <v>29.468574188247544</v>
      </c>
      <c r="L30" s="147">
        <f>SUM(L10:L28)</f>
        <v>3910</v>
      </c>
      <c r="M30" s="175">
        <f>L30*100/$N30</f>
        <v>0.49046970941864915</v>
      </c>
      <c r="N30" s="147">
        <f>F30+H30+J30+L30</f>
        <v>797195</v>
      </c>
      <c r="O30" s="175">
        <f>G30+I30+K30+M30</f>
        <v>100</v>
      </c>
      <c r="P30" s="176"/>
      <c r="Q30" s="176">
        <f>(N30/D30)</f>
        <v>1.3997492656186625</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491" t="s">
        <v>417</v>
      </c>
      <c r="C3" s="1491"/>
      <c r="D3" s="1491"/>
      <c r="E3" s="1491"/>
      <c r="F3" s="1491"/>
      <c r="G3" s="1491"/>
      <c r="H3" s="1491"/>
      <c r="I3" s="1491"/>
      <c r="J3" s="1491"/>
      <c r="K3" s="1491"/>
      <c r="L3" s="1491"/>
      <c r="M3" s="1491"/>
      <c r="N3" s="1491"/>
      <c r="O3" s="1491"/>
      <c r="P3" s="1491"/>
      <c r="Q3" s="1491"/>
      <c r="R3" s="1491"/>
      <c r="S3" s="1491"/>
      <c r="T3" s="1491"/>
      <c r="U3" s="1491"/>
      <c r="V3" s="1491"/>
      <c r="W3" s="1491"/>
      <c r="X3" s="1491"/>
      <c r="Y3" s="821"/>
    </row>
    <row r="4" spans="2:30" s="621" customFormat="1" ht="14.25" customHeight="1" x14ac:dyDescent="0.25">
      <c r="B4" s="1425" t="str">
        <f>porsaad!$B$6</f>
        <v>Situación a 31 de octubre de 2024</v>
      </c>
      <c r="C4" s="1425"/>
      <c r="D4" s="1425"/>
      <c r="E4" s="1425"/>
      <c r="F4" s="1425"/>
      <c r="G4" s="1425"/>
      <c r="H4" s="1425"/>
      <c r="I4" s="1425"/>
      <c r="J4" s="1425"/>
      <c r="K4" s="1425"/>
      <c r="L4" s="1425"/>
      <c r="M4" s="1425"/>
      <c r="N4" s="1425"/>
      <c r="O4" s="1425"/>
      <c r="P4" s="1425"/>
      <c r="Q4" s="1425"/>
      <c r="R4" s="1425"/>
      <c r="S4" s="1425"/>
      <c r="T4" s="1425"/>
      <c r="U4" s="1425"/>
      <c r="V4" s="1425"/>
      <c r="W4" s="142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42" t="s">
        <v>52</v>
      </c>
      <c r="G6" s="1543"/>
      <c r="H6" s="1543"/>
      <c r="I6" s="1543"/>
      <c r="J6" s="1543"/>
      <c r="K6" s="1543"/>
      <c r="L6" s="1543"/>
      <c r="M6" s="1543"/>
      <c r="N6" s="1543"/>
      <c r="O6" s="1543"/>
      <c r="P6" s="1543"/>
      <c r="Q6" s="1543"/>
      <c r="R6" s="1543"/>
      <c r="S6" s="1543"/>
      <c r="T6" s="1543"/>
      <c r="U6" s="1543"/>
      <c r="V6" s="1543"/>
      <c r="W6" s="1544"/>
      <c r="X6" s="825"/>
      <c r="Y6" s="826"/>
    </row>
    <row r="7" spans="2:30" s="621" customFormat="1" ht="64.5" customHeight="1" x14ac:dyDescent="0.25">
      <c r="B7" s="1499" t="s">
        <v>12</v>
      </c>
      <c r="C7" s="625"/>
      <c r="D7" s="871" t="s">
        <v>250</v>
      </c>
      <c r="E7" s="625"/>
      <c r="F7" s="1545" t="s">
        <v>54</v>
      </c>
      <c r="G7" s="1546"/>
      <c r="H7" s="1547" t="s">
        <v>55</v>
      </c>
      <c r="I7" s="1548"/>
      <c r="J7" s="1549" t="s">
        <v>56</v>
      </c>
      <c r="K7" s="1550"/>
      <c r="L7" s="1549" t="s">
        <v>57</v>
      </c>
      <c r="M7" s="1551"/>
      <c r="N7" s="1550" t="s">
        <v>58</v>
      </c>
      <c r="O7" s="1550"/>
      <c r="P7" s="1549" t="s">
        <v>59</v>
      </c>
      <c r="Q7" s="1551"/>
      <c r="R7" s="1547" t="s">
        <v>60</v>
      </c>
      <c r="S7" s="1548"/>
      <c r="T7" s="1549" t="s">
        <v>61</v>
      </c>
      <c r="U7" s="1551"/>
      <c r="V7" s="1549" t="s">
        <v>0</v>
      </c>
      <c r="W7" s="1552"/>
      <c r="X7" s="627"/>
      <c r="Y7" s="855" t="s">
        <v>482</v>
      </c>
      <c r="AD7" s="827"/>
    </row>
    <row r="8" spans="2:30" s="626" customFormat="1" ht="20.25" customHeight="1" x14ac:dyDescent="0.25">
      <c r="B8" s="1500"/>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82465</v>
      </c>
      <c r="E10" s="633"/>
      <c r="F10" s="675">
        <v>577</v>
      </c>
      <c r="G10" s="676">
        <v>4.012173471975653</v>
      </c>
      <c r="H10" s="675">
        <v>50776</v>
      </c>
      <c r="I10" s="676">
        <v>61.699213796601569</v>
      </c>
      <c r="J10" s="675">
        <v>56582</v>
      </c>
      <c r="K10" s="676">
        <v>18.062389043875221</v>
      </c>
      <c r="L10" s="675">
        <v>593</v>
      </c>
      <c r="M10" s="676">
        <v>0.90540197818919599</v>
      </c>
      <c r="N10" s="675">
        <v>92</v>
      </c>
      <c r="O10" s="676">
        <v>0.39817397920365205</v>
      </c>
      <c r="P10" s="675">
        <v>120</v>
      </c>
      <c r="Q10" s="676">
        <v>2.5361399949277198E-3</v>
      </c>
      <c r="R10" s="675">
        <v>19485</v>
      </c>
      <c r="S10" s="676">
        <v>14.920111590159777</v>
      </c>
      <c r="T10" s="675">
        <v>0</v>
      </c>
      <c r="U10" s="676">
        <v>0</v>
      </c>
      <c r="V10" s="831">
        <f>F10+H10+J10+L10+N10+P10+R10+T10</f>
        <v>128225</v>
      </c>
      <c r="W10" s="676">
        <f t="shared" ref="V10:W27" si="0">G10+I10+K10+M10+O10+Q10+S10+U10</f>
        <v>99.999999999999986</v>
      </c>
      <c r="X10" s="678"/>
      <c r="Y10" s="832">
        <f t="shared" ref="Y10:Y27" si="1">V10/D10</f>
        <v>1.5549020796701631</v>
      </c>
    </row>
    <row r="11" spans="2:30" s="633" customFormat="1" ht="18" customHeight="1" x14ac:dyDescent="0.25">
      <c r="B11" s="682" t="s">
        <v>7</v>
      </c>
      <c r="D11" s="833">
        <v>15388</v>
      </c>
      <c r="F11" s="683">
        <v>1071</v>
      </c>
      <c r="G11" s="684">
        <v>9.5502617241747672</v>
      </c>
      <c r="H11" s="683">
        <v>5050</v>
      </c>
      <c r="I11" s="684">
        <v>13.652387565431043</v>
      </c>
      <c r="J11" s="683">
        <v>3184</v>
      </c>
      <c r="K11" s="684">
        <v>21.664352099134707</v>
      </c>
      <c r="L11" s="683">
        <v>646</v>
      </c>
      <c r="M11" s="684">
        <v>5.0849268240572592</v>
      </c>
      <c r="N11" s="683">
        <v>101</v>
      </c>
      <c r="O11" s="684">
        <v>1.6023929067407328</v>
      </c>
      <c r="P11" s="683">
        <v>1681</v>
      </c>
      <c r="Q11" s="684">
        <v>2.4676850763807288</v>
      </c>
      <c r="R11" s="683">
        <v>9361</v>
      </c>
      <c r="S11" s="684">
        <v>45.977993804080761</v>
      </c>
      <c r="T11" s="683">
        <v>0</v>
      </c>
      <c r="U11" s="684">
        <v>0</v>
      </c>
      <c r="V11" s="834">
        <f t="shared" si="0"/>
        <v>21094</v>
      </c>
      <c r="W11" s="684">
        <f t="shared" si="0"/>
        <v>100</v>
      </c>
      <c r="X11" s="678"/>
      <c r="Y11" s="835">
        <f t="shared" si="1"/>
        <v>1.3708084221471277</v>
      </c>
    </row>
    <row r="12" spans="2:30" s="633" customFormat="1" ht="22.5" customHeight="1" x14ac:dyDescent="0.25">
      <c r="B12" s="682" t="s">
        <v>37</v>
      </c>
      <c r="D12" s="833">
        <v>13548</v>
      </c>
      <c r="F12" s="685">
        <v>2546</v>
      </c>
      <c r="G12" s="684">
        <v>22.562277580071175</v>
      </c>
      <c r="H12" s="685">
        <v>3339</v>
      </c>
      <c r="I12" s="684">
        <v>8.1748856126080334</v>
      </c>
      <c r="J12" s="685">
        <v>4518</v>
      </c>
      <c r="K12" s="684">
        <v>24.789018810371125</v>
      </c>
      <c r="L12" s="685">
        <v>787</v>
      </c>
      <c r="M12" s="684">
        <v>8.8764616166751402</v>
      </c>
      <c r="N12" s="685">
        <v>70</v>
      </c>
      <c r="O12" s="684">
        <v>1.4234875444839858</v>
      </c>
      <c r="P12" s="685">
        <v>1471</v>
      </c>
      <c r="Q12" s="684">
        <v>5.2567361464158617</v>
      </c>
      <c r="R12" s="685">
        <v>4959</v>
      </c>
      <c r="S12" s="684">
        <v>28.917132689374682</v>
      </c>
      <c r="T12" s="685">
        <v>9</v>
      </c>
      <c r="U12" s="684">
        <v>0</v>
      </c>
      <c r="V12" s="834">
        <f t="shared" si="0"/>
        <v>17699</v>
      </c>
      <c r="W12" s="684">
        <f t="shared" si="0"/>
        <v>100.00000000000001</v>
      </c>
      <c r="X12" s="678"/>
      <c r="Y12" s="835">
        <f t="shared" si="1"/>
        <v>1.3063920873929731</v>
      </c>
    </row>
    <row r="13" spans="2:30" s="633" customFormat="1" ht="18" customHeight="1" x14ac:dyDescent="0.25">
      <c r="B13" s="682" t="s">
        <v>38</v>
      </c>
      <c r="D13" s="833">
        <v>13254</v>
      </c>
      <c r="F13" s="683">
        <v>3003</v>
      </c>
      <c r="G13" s="684">
        <v>21.067835441777071</v>
      </c>
      <c r="H13" s="683">
        <v>8556</v>
      </c>
      <c r="I13" s="684">
        <v>23.637812531128599</v>
      </c>
      <c r="J13" s="683">
        <v>811</v>
      </c>
      <c r="K13" s="684">
        <v>3.117840422352824</v>
      </c>
      <c r="L13" s="683">
        <v>194</v>
      </c>
      <c r="M13" s="684">
        <v>1.8926187867317461</v>
      </c>
      <c r="N13" s="683">
        <v>5</v>
      </c>
      <c r="O13" s="684">
        <v>0.28887339376431914</v>
      </c>
      <c r="P13" s="683">
        <v>43</v>
      </c>
      <c r="Q13" s="684">
        <v>0.29883454527343362</v>
      </c>
      <c r="R13" s="683">
        <v>11386</v>
      </c>
      <c r="S13" s="684">
        <v>49.696184878972012</v>
      </c>
      <c r="T13" s="683">
        <v>0</v>
      </c>
      <c r="U13" s="684">
        <v>0</v>
      </c>
      <c r="V13" s="834">
        <f t="shared" si="0"/>
        <v>23998</v>
      </c>
      <c r="W13" s="684">
        <f t="shared" si="0"/>
        <v>100</v>
      </c>
      <c r="X13" s="678"/>
      <c r="Y13" s="835">
        <f t="shared" si="1"/>
        <v>1.8106232080881244</v>
      </c>
    </row>
    <row r="14" spans="2:30" s="633" customFormat="1" ht="18" customHeight="1" x14ac:dyDescent="0.25">
      <c r="B14" s="682" t="s">
        <v>6</v>
      </c>
      <c r="D14" s="833">
        <v>13646</v>
      </c>
      <c r="F14" s="683">
        <v>1266</v>
      </c>
      <c r="G14" s="684">
        <v>1.1223131063344112</v>
      </c>
      <c r="H14" s="683">
        <v>1458</v>
      </c>
      <c r="I14" s="684">
        <v>5.0218755944455014</v>
      </c>
      <c r="J14" s="683">
        <v>879</v>
      </c>
      <c r="K14" s="684">
        <v>0</v>
      </c>
      <c r="L14" s="683">
        <v>2482</v>
      </c>
      <c r="M14" s="684">
        <v>29.922008750237779</v>
      </c>
      <c r="N14" s="683">
        <v>80</v>
      </c>
      <c r="O14" s="684">
        <v>2.4538710291040515</v>
      </c>
      <c r="P14" s="683">
        <v>5860</v>
      </c>
      <c r="Q14" s="684">
        <v>21.742438653224273</v>
      </c>
      <c r="R14" s="683">
        <v>5595</v>
      </c>
      <c r="S14" s="684">
        <v>39.737492866653987</v>
      </c>
      <c r="T14" s="683">
        <v>0</v>
      </c>
      <c r="U14" s="684">
        <v>0</v>
      </c>
      <c r="V14" s="834">
        <f t="shared" si="0"/>
        <v>17620</v>
      </c>
      <c r="W14" s="684">
        <f t="shared" si="0"/>
        <v>100</v>
      </c>
      <c r="X14" s="678"/>
      <c r="Y14" s="835">
        <f t="shared" si="1"/>
        <v>1.2912208705847867</v>
      </c>
    </row>
    <row r="15" spans="2:30" s="633" customFormat="1" ht="18" customHeight="1" x14ac:dyDescent="0.25">
      <c r="B15" s="682" t="s">
        <v>5</v>
      </c>
      <c r="D15" s="833">
        <v>5015</v>
      </c>
      <c r="F15" s="685">
        <v>771</v>
      </c>
      <c r="G15" s="684">
        <v>0</v>
      </c>
      <c r="H15" s="685">
        <v>1743</v>
      </c>
      <c r="I15" s="684">
        <v>19.530493707647629</v>
      </c>
      <c r="J15" s="685">
        <v>444</v>
      </c>
      <c r="K15" s="684">
        <v>7.5750242013552755</v>
      </c>
      <c r="L15" s="685">
        <v>632</v>
      </c>
      <c r="M15" s="684">
        <v>11.302032913843176</v>
      </c>
      <c r="N15" s="685">
        <v>48</v>
      </c>
      <c r="O15" s="684">
        <v>2.1539206195546949</v>
      </c>
      <c r="P15" s="685">
        <v>0</v>
      </c>
      <c r="Q15" s="684">
        <v>0</v>
      </c>
      <c r="R15" s="685">
        <v>3444</v>
      </c>
      <c r="S15" s="684">
        <v>59.438528557599227</v>
      </c>
      <c r="T15" s="685">
        <v>0</v>
      </c>
      <c r="U15" s="684">
        <v>0</v>
      </c>
      <c r="V15" s="834">
        <f t="shared" si="0"/>
        <v>7082</v>
      </c>
      <c r="W15" s="684">
        <f t="shared" si="0"/>
        <v>100</v>
      </c>
      <c r="X15" s="678"/>
      <c r="Y15" s="835">
        <f t="shared" si="1"/>
        <v>1.4121635094715852</v>
      </c>
    </row>
    <row r="16" spans="2:30" s="742" customFormat="1" ht="18" customHeight="1" x14ac:dyDescent="0.25">
      <c r="B16" s="836" t="s">
        <v>4</v>
      </c>
      <c r="D16" s="837">
        <v>49073</v>
      </c>
      <c r="E16" s="820"/>
      <c r="F16" s="838">
        <v>3592</v>
      </c>
      <c r="G16" s="839">
        <v>7.7071171283070425</v>
      </c>
      <c r="H16" s="838">
        <v>15435</v>
      </c>
      <c r="I16" s="839">
        <v>15.824121227176748</v>
      </c>
      <c r="J16" s="838">
        <v>10478</v>
      </c>
      <c r="K16" s="839">
        <v>26.553637229329691</v>
      </c>
      <c r="L16" s="838">
        <v>3601</v>
      </c>
      <c r="M16" s="839">
        <v>6.8666418250320875</v>
      </c>
      <c r="N16" s="838">
        <v>4</v>
      </c>
      <c r="O16" s="839">
        <v>1.1427151906595454</v>
      </c>
      <c r="P16" s="838">
        <v>20241</v>
      </c>
      <c r="Q16" s="839">
        <v>25.539270483997846</v>
      </c>
      <c r="R16" s="838">
        <v>13353</v>
      </c>
      <c r="S16" s="839">
        <v>15.629528422970232</v>
      </c>
      <c r="T16" s="838">
        <v>1143</v>
      </c>
      <c r="U16" s="839">
        <v>0.73696849252680829</v>
      </c>
      <c r="V16" s="840">
        <f t="shared" si="0"/>
        <v>67847</v>
      </c>
      <c r="W16" s="839">
        <f t="shared" si="0"/>
        <v>100</v>
      </c>
      <c r="X16" s="841"/>
      <c r="Y16" s="835">
        <f t="shared" si="1"/>
        <v>1.3825729015955821</v>
      </c>
    </row>
    <row r="17" spans="2:25" s="742" customFormat="1" ht="18" customHeight="1" x14ac:dyDescent="0.25">
      <c r="B17" s="836" t="s">
        <v>40</v>
      </c>
      <c r="D17" s="837">
        <v>27964</v>
      </c>
      <c r="E17" s="820"/>
      <c r="F17" s="838">
        <v>4171</v>
      </c>
      <c r="G17" s="839">
        <v>13.305587605076644</v>
      </c>
      <c r="H17" s="838">
        <v>16351</v>
      </c>
      <c r="I17" s="839">
        <v>29.339047305093128</v>
      </c>
      <c r="J17" s="838">
        <v>8143</v>
      </c>
      <c r="K17" s="839">
        <v>36.084555793637712</v>
      </c>
      <c r="L17" s="838">
        <v>991</v>
      </c>
      <c r="M17" s="839">
        <v>3.7127080929619254</v>
      </c>
      <c r="N17" s="838">
        <v>1534</v>
      </c>
      <c r="O17" s="839">
        <v>5.6576561727377612</v>
      </c>
      <c r="P17" s="838">
        <v>3190</v>
      </c>
      <c r="Q17" s="839">
        <v>8.2330641173561894</v>
      </c>
      <c r="R17" s="838">
        <v>3172</v>
      </c>
      <c r="S17" s="839">
        <v>3.6302950387341353</v>
      </c>
      <c r="T17" s="838">
        <v>2</v>
      </c>
      <c r="U17" s="839">
        <v>3.708587440250536E-2</v>
      </c>
      <c r="V17" s="840">
        <f t="shared" si="0"/>
        <v>37554</v>
      </c>
      <c r="W17" s="839">
        <f t="shared" si="0"/>
        <v>100</v>
      </c>
      <c r="X17" s="841"/>
      <c r="Y17" s="835">
        <f t="shared" si="1"/>
        <v>1.342940924045201</v>
      </c>
    </row>
    <row r="18" spans="2:25" s="742" customFormat="1" ht="18" customHeight="1" x14ac:dyDescent="0.25">
      <c r="B18" s="836" t="s">
        <v>41</v>
      </c>
      <c r="D18" s="837">
        <v>90110</v>
      </c>
      <c r="E18" s="820"/>
      <c r="F18" s="838">
        <v>2</v>
      </c>
      <c r="G18" s="839">
        <v>0.11792867955081494</v>
      </c>
      <c r="H18" s="838">
        <v>18736</v>
      </c>
      <c r="I18" s="839">
        <v>17.203506178054706</v>
      </c>
      <c r="J18" s="838">
        <v>14776</v>
      </c>
      <c r="K18" s="839">
        <v>23.951842855634176</v>
      </c>
      <c r="L18" s="838">
        <v>3255</v>
      </c>
      <c r="M18" s="839">
        <v>4.6309008343014044</v>
      </c>
      <c r="N18" s="838">
        <v>3149</v>
      </c>
      <c r="O18" s="839">
        <v>4.7998732706727214</v>
      </c>
      <c r="P18" s="838">
        <v>5844</v>
      </c>
      <c r="Q18" s="839">
        <v>6.3575879184707995</v>
      </c>
      <c r="R18" s="838">
        <v>63148</v>
      </c>
      <c r="S18" s="839">
        <v>42.934840004224313</v>
      </c>
      <c r="T18" s="838">
        <v>7</v>
      </c>
      <c r="U18" s="839">
        <v>3.5202590910691028E-3</v>
      </c>
      <c r="V18" s="840">
        <f t="shared" si="0"/>
        <v>108917</v>
      </c>
      <c r="W18" s="839">
        <f t="shared" si="0"/>
        <v>100.00000000000001</v>
      </c>
      <c r="X18" s="841"/>
      <c r="Y18" s="835">
        <f t="shared" si="1"/>
        <v>1.2087115747419821</v>
      </c>
    </row>
    <row r="19" spans="2:25" s="742" customFormat="1" ht="18" customHeight="1" x14ac:dyDescent="0.25">
      <c r="B19" s="836" t="s">
        <v>3</v>
      </c>
      <c r="D19" s="837">
        <v>54396</v>
      </c>
      <c r="E19" s="820"/>
      <c r="F19" s="838">
        <v>1285</v>
      </c>
      <c r="G19" s="839">
        <v>2.6363906960921888</v>
      </c>
      <c r="H19" s="838">
        <v>32730</v>
      </c>
      <c r="I19" s="839">
        <v>2.1814006888633752</v>
      </c>
      <c r="J19" s="838">
        <v>2896</v>
      </c>
      <c r="K19" s="839">
        <v>0.29340477101671131</v>
      </c>
      <c r="L19" s="838">
        <v>2200</v>
      </c>
      <c r="M19" s="839">
        <v>6.7525619764425731</v>
      </c>
      <c r="N19" s="838">
        <v>929</v>
      </c>
      <c r="O19" s="839">
        <v>4.8262958710719905</v>
      </c>
      <c r="P19" s="838">
        <v>7411</v>
      </c>
      <c r="Q19" s="839">
        <v>19.628353956712164</v>
      </c>
      <c r="R19" s="838">
        <v>36464</v>
      </c>
      <c r="S19" s="839">
        <v>63.673087553684567</v>
      </c>
      <c r="T19" s="838">
        <v>130</v>
      </c>
      <c r="U19" s="839">
        <v>8.5044861164264157E-3</v>
      </c>
      <c r="V19" s="840">
        <f t="shared" si="0"/>
        <v>84045</v>
      </c>
      <c r="W19" s="839">
        <f t="shared" si="0"/>
        <v>99.999999999999986</v>
      </c>
      <c r="X19" s="841"/>
      <c r="Y19" s="835">
        <f t="shared" si="1"/>
        <v>1.5450584601808957</v>
      </c>
    </row>
    <row r="20" spans="2:25" s="633" customFormat="1" ht="18" customHeight="1" x14ac:dyDescent="0.25">
      <c r="B20" s="836" t="s">
        <v>2</v>
      </c>
      <c r="D20" s="833">
        <v>11949</v>
      </c>
      <c r="F20" s="683">
        <v>938</v>
      </c>
      <c r="G20" s="684">
        <v>8.8888888888888893</v>
      </c>
      <c r="H20" s="683">
        <v>3629</v>
      </c>
      <c r="I20" s="684">
        <v>7.0230607966457024</v>
      </c>
      <c r="J20" s="683">
        <v>447</v>
      </c>
      <c r="K20" s="684">
        <v>5.2725366876310273</v>
      </c>
      <c r="L20" s="683">
        <v>732</v>
      </c>
      <c r="M20" s="684">
        <v>6.6876310272536692</v>
      </c>
      <c r="N20" s="683">
        <v>40</v>
      </c>
      <c r="O20" s="684">
        <v>1.519916142557652</v>
      </c>
      <c r="P20" s="683">
        <v>7222</v>
      </c>
      <c r="Q20" s="684">
        <v>53.574423480083858</v>
      </c>
      <c r="R20" s="683">
        <v>2207</v>
      </c>
      <c r="S20" s="684">
        <v>17.033542976939202</v>
      </c>
      <c r="T20" s="683">
        <v>0</v>
      </c>
      <c r="U20" s="684">
        <v>0</v>
      </c>
      <c r="V20" s="834">
        <f t="shared" si="0"/>
        <v>15215</v>
      </c>
      <c r="W20" s="684">
        <f t="shared" si="0"/>
        <v>100</v>
      </c>
      <c r="X20" s="678"/>
      <c r="Y20" s="835">
        <f t="shared" si="1"/>
        <v>1.2733283119926353</v>
      </c>
    </row>
    <row r="21" spans="2:25" s="633" customFormat="1" ht="18" customHeight="1" x14ac:dyDescent="0.25">
      <c r="B21" s="682" t="s">
        <v>35</v>
      </c>
      <c r="D21" s="833">
        <v>24116</v>
      </c>
      <c r="F21" s="683">
        <v>2344</v>
      </c>
      <c r="G21" s="684">
        <v>9.48509485094851</v>
      </c>
      <c r="H21" s="683">
        <v>7049</v>
      </c>
      <c r="I21" s="684">
        <v>13.467175488081411</v>
      </c>
      <c r="J21" s="683">
        <v>7377</v>
      </c>
      <c r="K21" s="684">
        <v>37.735744704385816</v>
      </c>
      <c r="L21" s="683">
        <v>3841</v>
      </c>
      <c r="M21" s="684">
        <v>10.646535036778939</v>
      </c>
      <c r="N21" s="683">
        <v>153</v>
      </c>
      <c r="O21" s="684">
        <v>5.0992754825507438</v>
      </c>
      <c r="P21" s="683">
        <v>5071</v>
      </c>
      <c r="Q21" s="684">
        <v>7.2838891654222664</v>
      </c>
      <c r="R21" s="683">
        <v>7522</v>
      </c>
      <c r="S21" s="684">
        <v>16.276754604280736</v>
      </c>
      <c r="T21" s="683">
        <v>3</v>
      </c>
      <c r="U21" s="684">
        <v>5.5306675515734748E-3</v>
      </c>
      <c r="V21" s="834">
        <f t="shared" si="0"/>
        <v>33360</v>
      </c>
      <c r="W21" s="684">
        <f t="shared" si="0"/>
        <v>99.999999999999986</v>
      </c>
      <c r="X21" s="678"/>
      <c r="Y21" s="835">
        <f t="shared" si="1"/>
        <v>1.3833139824183116</v>
      </c>
    </row>
    <row r="22" spans="2:25" s="633" customFormat="1" ht="21" customHeight="1" x14ac:dyDescent="0.25">
      <c r="B22" s="682" t="s">
        <v>42</v>
      </c>
      <c r="D22" s="833">
        <v>54228</v>
      </c>
      <c r="F22" s="683">
        <v>948</v>
      </c>
      <c r="G22" s="684">
        <v>0.68948988809615985</v>
      </c>
      <c r="H22" s="683">
        <v>31391</v>
      </c>
      <c r="I22" s="684">
        <v>38.969083568386701</v>
      </c>
      <c r="J22" s="683">
        <v>17971</v>
      </c>
      <c r="K22" s="684">
        <v>31.722065519974926</v>
      </c>
      <c r="L22" s="683">
        <v>3442</v>
      </c>
      <c r="M22" s="684">
        <v>6.2533414449790756</v>
      </c>
      <c r="N22" s="683">
        <v>1301</v>
      </c>
      <c r="O22" s="684">
        <v>2.9736555868960051</v>
      </c>
      <c r="P22" s="683">
        <v>4688</v>
      </c>
      <c r="Q22" s="684">
        <v>4.5664878417491659</v>
      </c>
      <c r="R22" s="683">
        <v>14176</v>
      </c>
      <c r="S22" s="684">
        <v>14.824032594067438</v>
      </c>
      <c r="T22" s="683">
        <v>0</v>
      </c>
      <c r="U22" s="684">
        <v>1.8435558505244917E-3</v>
      </c>
      <c r="V22" s="834">
        <f t="shared" si="0"/>
        <v>73917</v>
      </c>
      <c r="W22" s="684">
        <f t="shared" si="0"/>
        <v>99.999999999999986</v>
      </c>
      <c r="X22" s="678"/>
      <c r="Y22" s="835">
        <f t="shared" si="1"/>
        <v>1.3630781146271298</v>
      </c>
    </row>
    <row r="23" spans="2:25" s="633" customFormat="1" ht="18" customHeight="1" x14ac:dyDescent="0.25">
      <c r="B23" s="682" t="s">
        <v>43</v>
      </c>
      <c r="D23" s="833">
        <v>13324</v>
      </c>
      <c r="F23" s="683">
        <v>482</v>
      </c>
      <c r="G23" s="684">
        <v>5.7716568544995797</v>
      </c>
      <c r="H23" s="683">
        <v>5874</v>
      </c>
      <c r="I23" s="684">
        <v>26.377207737594617</v>
      </c>
      <c r="J23" s="683">
        <v>2084</v>
      </c>
      <c r="K23" s="684">
        <v>6.8544995794785537</v>
      </c>
      <c r="L23" s="683">
        <v>666</v>
      </c>
      <c r="M23" s="684">
        <v>5.6244743481917574</v>
      </c>
      <c r="N23" s="683">
        <v>23</v>
      </c>
      <c r="O23" s="684">
        <v>0.48359966358284273</v>
      </c>
      <c r="P23" s="683">
        <v>178</v>
      </c>
      <c r="Q23" s="684">
        <v>7.0962994112699747</v>
      </c>
      <c r="R23" s="683">
        <v>8632</v>
      </c>
      <c r="S23" s="684">
        <v>47.792262405382672</v>
      </c>
      <c r="T23" s="683">
        <v>1</v>
      </c>
      <c r="U23" s="684">
        <v>0</v>
      </c>
      <c r="V23" s="834">
        <f>F23+H23+J23+L23+N23+P23+R23+T23</f>
        <v>17940</v>
      </c>
      <c r="W23" s="684">
        <f t="shared" si="0"/>
        <v>100</v>
      </c>
      <c r="X23" s="678"/>
      <c r="Y23" s="835">
        <f t="shared" si="1"/>
        <v>1.3464425097568298</v>
      </c>
    </row>
    <row r="24" spans="2:25" s="633" customFormat="1" ht="22.5" customHeight="1" x14ac:dyDescent="0.25">
      <c r="B24" s="682" t="s">
        <v>44</v>
      </c>
      <c r="D24" s="833">
        <v>6689</v>
      </c>
      <c r="F24" s="685">
        <v>1315</v>
      </c>
      <c r="G24" s="686">
        <v>7.9028995279838163</v>
      </c>
      <c r="H24" s="685">
        <v>1957</v>
      </c>
      <c r="I24" s="684">
        <v>17.80175320296696</v>
      </c>
      <c r="J24" s="685">
        <v>655</v>
      </c>
      <c r="K24" s="684">
        <v>7.026298044504383</v>
      </c>
      <c r="L24" s="685">
        <v>247</v>
      </c>
      <c r="M24" s="684">
        <v>1.2946729602157789</v>
      </c>
      <c r="N24" s="685">
        <v>85</v>
      </c>
      <c r="O24" s="684">
        <v>2.4679703304113283</v>
      </c>
      <c r="P24" s="685">
        <v>737</v>
      </c>
      <c r="Q24" s="684">
        <v>3.236682400539447</v>
      </c>
      <c r="R24" s="685">
        <v>5250</v>
      </c>
      <c r="S24" s="684">
        <v>60.229265003371545</v>
      </c>
      <c r="T24" s="685">
        <v>14</v>
      </c>
      <c r="U24" s="684">
        <v>4.0458530006743092E-2</v>
      </c>
      <c r="V24" s="842">
        <f t="shared" si="0"/>
        <v>10260</v>
      </c>
      <c r="W24" s="684">
        <f t="shared" si="0"/>
        <v>99.999999999999986</v>
      </c>
      <c r="X24" s="678"/>
      <c r="Y24" s="835">
        <f t="shared" si="1"/>
        <v>1.5338615637613993</v>
      </c>
    </row>
    <row r="25" spans="2:25" s="633" customFormat="1" ht="18" customHeight="1" x14ac:dyDescent="0.25">
      <c r="B25" s="682" t="s">
        <v>45</v>
      </c>
      <c r="D25" s="833">
        <v>29312</v>
      </c>
      <c r="F25" s="685">
        <v>389</v>
      </c>
      <c r="G25" s="686">
        <v>0.14814347853495555</v>
      </c>
      <c r="H25" s="685">
        <v>13085</v>
      </c>
      <c r="I25" s="684">
        <v>26.640610225052008</v>
      </c>
      <c r="J25" s="685">
        <v>2781</v>
      </c>
      <c r="K25" s="684">
        <v>10.29754775263191</v>
      </c>
      <c r="L25" s="685">
        <v>2519</v>
      </c>
      <c r="M25" s="684">
        <v>7.0888230473428733</v>
      </c>
      <c r="N25" s="685">
        <v>2366</v>
      </c>
      <c r="O25" s="684">
        <v>6.2819138876631158</v>
      </c>
      <c r="P25" s="685">
        <v>34</v>
      </c>
      <c r="Q25" s="684">
        <v>0.15444745634495366</v>
      </c>
      <c r="R25" s="685">
        <v>17335</v>
      </c>
      <c r="S25" s="684">
        <v>42.274475193847316</v>
      </c>
      <c r="T25" s="685">
        <v>2568</v>
      </c>
      <c r="U25" s="684">
        <v>7.1140389585828654</v>
      </c>
      <c r="V25" s="842">
        <f t="shared" si="0"/>
        <v>41077</v>
      </c>
      <c r="W25" s="684">
        <f t="shared" si="0"/>
        <v>100</v>
      </c>
      <c r="X25" s="678"/>
      <c r="Y25" s="835">
        <f t="shared" si="1"/>
        <v>1.4013714519650655</v>
      </c>
    </row>
    <row r="26" spans="2:25" s="633" customFormat="1" ht="18" customHeight="1" x14ac:dyDescent="0.25">
      <c r="B26" s="682" t="s">
        <v>46</v>
      </c>
      <c r="D26" s="833">
        <v>2965</v>
      </c>
      <c r="F26" s="685">
        <v>176</v>
      </c>
      <c r="G26" s="686">
        <v>4.0505508749189891</v>
      </c>
      <c r="H26" s="685">
        <v>1987</v>
      </c>
      <c r="I26" s="684">
        <v>34.348671419313028</v>
      </c>
      <c r="J26" s="685">
        <v>1631</v>
      </c>
      <c r="K26" s="684">
        <v>46.953985742060922</v>
      </c>
      <c r="L26" s="685">
        <v>260</v>
      </c>
      <c r="M26" s="684">
        <v>6.675307841866494</v>
      </c>
      <c r="N26" s="685">
        <v>118</v>
      </c>
      <c r="O26" s="684">
        <v>3.6292935839274141</v>
      </c>
      <c r="P26" s="685">
        <v>26</v>
      </c>
      <c r="Q26" s="684">
        <v>4.2125729099157487</v>
      </c>
      <c r="R26" s="685">
        <v>4</v>
      </c>
      <c r="S26" s="684">
        <v>0.12961762799740764</v>
      </c>
      <c r="T26" s="685">
        <v>0</v>
      </c>
      <c r="U26" s="684">
        <v>0</v>
      </c>
      <c r="V26" s="842">
        <f t="shared" si="0"/>
        <v>4202</v>
      </c>
      <c r="W26" s="684">
        <f t="shared" si="0"/>
        <v>100.00000000000001</v>
      </c>
      <c r="X26" s="678"/>
      <c r="Y26" s="835">
        <f t="shared" si="1"/>
        <v>1.4172006745362564</v>
      </c>
    </row>
    <row r="27" spans="2:25" s="633" customFormat="1" ht="18" customHeight="1" x14ac:dyDescent="0.25">
      <c r="B27" s="682" t="s">
        <v>1</v>
      </c>
      <c r="D27" s="833">
        <v>1128</v>
      </c>
      <c r="F27" s="685">
        <v>263</v>
      </c>
      <c r="G27" s="686">
        <v>16.482582837723026</v>
      </c>
      <c r="H27" s="685">
        <v>321</v>
      </c>
      <c r="I27" s="684">
        <v>25.06372132540357</v>
      </c>
      <c r="J27" s="685">
        <v>489</v>
      </c>
      <c r="K27" s="684">
        <v>33.389974511469838</v>
      </c>
      <c r="L27" s="685">
        <v>16</v>
      </c>
      <c r="M27" s="684">
        <v>2.2090059473237043</v>
      </c>
      <c r="N27" s="685">
        <v>0</v>
      </c>
      <c r="O27" s="684">
        <v>0.16992353440951571</v>
      </c>
      <c r="P27" s="685">
        <v>1</v>
      </c>
      <c r="Q27" s="684">
        <v>8.4961767204757857E-2</v>
      </c>
      <c r="R27" s="685">
        <v>477</v>
      </c>
      <c r="S27" s="684">
        <v>22.59983007646559</v>
      </c>
      <c r="T27" s="685">
        <v>0</v>
      </c>
      <c r="U27" s="684">
        <v>0</v>
      </c>
      <c r="V27" s="834">
        <f t="shared" si="0"/>
        <v>1567</v>
      </c>
      <c r="W27" s="684">
        <f t="shared" si="0"/>
        <v>100</v>
      </c>
      <c r="X27" s="678"/>
      <c r="Y27" s="835">
        <f t="shared" si="1"/>
        <v>1.3891843971631206</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53" t="s">
        <v>0</v>
      </c>
      <c r="C30" s="1229"/>
      <c r="D30" s="1274">
        <f>SUM(D10:D29)</f>
        <v>508570</v>
      </c>
      <c r="E30" s="1229"/>
      <c r="F30" s="1254">
        <f>SUM(F10:F27)</f>
        <v>25139</v>
      </c>
      <c r="G30" s="1255">
        <f>F30*100/$V30</f>
        <v>3.5326487909963058</v>
      </c>
      <c r="H30" s="1254">
        <f>SUM(H10:H27)</f>
        <v>219467</v>
      </c>
      <c r="I30" s="1255">
        <f>H30*100/$V30</f>
        <v>30.840519997358136</v>
      </c>
      <c r="J30" s="1254">
        <f>SUM(J10:J27)</f>
        <v>136146</v>
      </c>
      <c r="K30" s="1255">
        <f>J30*100/$V30</f>
        <v>19.131866911928995</v>
      </c>
      <c r="L30" s="1254">
        <f>SUM(L10:L27)</f>
        <v>27104</v>
      </c>
      <c r="M30" s="1255">
        <f>L30*100/$V30</f>
        <v>3.80877969812498</v>
      </c>
      <c r="N30" s="1254">
        <f>SUM(N10:N27)</f>
        <v>10098</v>
      </c>
      <c r="O30" s="1255">
        <f>N30*100/$V30</f>
        <v>1.4190177609085761</v>
      </c>
      <c r="P30" s="1254">
        <f>SUM(P10:P27)</f>
        <v>63818</v>
      </c>
      <c r="Q30" s="1255">
        <f>P30*100/$V30</f>
        <v>8.9680011354390476</v>
      </c>
      <c r="R30" s="1254">
        <f>SUM(R10:R27)</f>
        <v>225970</v>
      </c>
      <c r="S30" s="1255">
        <f>R30*100/$V30</f>
        <v>31.754351696624177</v>
      </c>
      <c r="T30" s="1254">
        <f>SUM(T10:T28)</f>
        <v>3877</v>
      </c>
      <c r="U30" s="1255">
        <f>T30*100/$V30</f>
        <v>0.54481400861978113</v>
      </c>
      <c r="V30" s="1254">
        <f>SUM(V10:V27)</f>
        <v>711619</v>
      </c>
      <c r="W30" s="1255">
        <f>G30+I30+K30+M30+O30+Q30+S30+U30</f>
        <v>99.999999999999986</v>
      </c>
      <c r="X30" s="1271"/>
      <c r="Y30" s="1272">
        <f>(V30/D30)</f>
        <v>1.3992547731875651</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H33" s="1356"/>
      <c r="I33" s="1356"/>
      <c r="J33" s="1356"/>
      <c r="K33" s="1356"/>
      <c r="L33" s="1356"/>
      <c r="X33" s="697"/>
      <c r="Y33" s="697"/>
    </row>
    <row r="34" spans="2:25" s="852" customFormat="1" x14ac:dyDescent="0.25">
      <c r="H34" s="1356"/>
      <c r="I34" s="1356"/>
      <c r="J34" s="1356"/>
      <c r="K34" s="1356"/>
      <c r="L34" s="1356"/>
      <c r="X34" s="697"/>
      <c r="Y34" s="697"/>
    </row>
    <row r="35" spans="2:25" s="852" customFormat="1" x14ac:dyDescent="0.25">
      <c r="B35" s="852" t="s">
        <v>39</v>
      </c>
      <c r="D35" s="852" t="e">
        <f>GETPIVOTDATA("Cuenta número de expedientes",#REF!,"CCAA",$B35,"Grado Resuelto",$B$1)</f>
        <v>#REF!</v>
      </c>
      <c r="H35" s="1356"/>
      <c r="I35" s="1356"/>
      <c r="J35" s="1356"/>
      <c r="K35" s="1356"/>
      <c r="L35" s="1356"/>
      <c r="N35" s="852" t="e">
        <f>GETPIVOTDATA("ID PRESTACION
COUNT",#REF!,"
CCAA",$B35,"
Tipo Prestación",N$1,"Grado Resuelto",$B$1)</f>
        <v>#REF!</v>
      </c>
      <c r="X35" s="697"/>
      <c r="Y35" s="697"/>
    </row>
    <row r="36" spans="2:25" s="852" customFormat="1" x14ac:dyDescent="0.25">
      <c r="B36" s="852" t="s">
        <v>47</v>
      </c>
      <c r="D36" s="853" t="e">
        <f>GETPIVOTDATA("Cuenta número de expedientes",#REF!,"CCAA",$B36,"Grado Resuelto",$B$1)</f>
        <v>#REF!</v>
      </c>
      <c r="H36" s="1356"/>
      <c r="I36" s="1356"/>
      <c r="J36" s="1356"/>
      <c r="K36" s="1356"/>
      <c r="L36" s="1356"/>
      <c r="N36" s="852" t="e">
        <f>GETPIVOTDATA("ID PRESTACION
COUNT",#REF!,"
CCAA",$B36,"
Tipo Prestación",N$1,"Grado Resuelto",$B$1)</f>
        <v>#REF!</v>
      </c>
      <c r="T36" s="697"/>
      <c r="U36" s="697"/>
    </row>
    <row r="37" spans="2:25" s="852" customFormat="1" x14ac:dyDescent="0.25">
      <c r="H37" s="1356"/>
      <c r="I37" s="1356"/>
      <c r="J37" s="1356"/>
      <c r="K37" s="1356"/>
      <c r="L37" s="1356"/>
      <c r="T37" s="697"/>
      <c r="U37" s="697"/>
    </row>
    <row r="38" spans="2:25" s="852" customFormat="1" x14ac:dyDescent="0.25">
      <c r="B38" s="1356"/>
      <c r="C38" s="1356"/>
      <c r="D38" s="1356"/>
      <c r="E38" s="1356"/>
      <c r="F38" s="1356"/>
      <c r="G38" s="1356"/>
      <c r="H38" s="1356"/>
      <c r="I38" s="1356"/>
      <c r="J38" s="1356"/>
      <c r="K38" s="1356"/>
      <c r="L38" s="1356"/>
      <c r="T38" s="697"/>
      <c r="U38" s="697"/>
    </row>
    <row r="39" spans="2:25" s="852" customFormat="1" x14ac:dyDescent="0.25">
      <c r="B39" s="1356"/>
      <c r="C39" s="1356"/>
      <c r="D39" s="1356"/>
      <c r="E39" s="1356"/>
      <c r="F39" s="1356"/>
      <c r="G39" s="1356"/>
      <c r="H39" s="1356"/>
      <c r="I39" s="1356"/>
      <c r="J39" s="1356"/>
      <c r="K39" s="1356"/>
      <c r="L39" s="1356"/>
      <c r="T39" s="697"/>
      <c r="U39" s="697"/>
    </row>
    <row r="40" spans="2:25" s="852" customFormat="1" x14ac:dyDescent="0.25">
      <c r="B40" s="1356"/>
      <c r="C40" s="1356"/>
      <c r="D40" s="1356"/>
      <c r="E40" s="1356"/>
      <c r="F40" s="1356"/>
      <c r="G40" s="1356"/>
      <c r="H40" s="1356"/>
      <c r="I40" s="1356"/>
      <c r="J40" s="1356"/>
      <c r="K40" s="1356"/>
      <c r="L40" s="1356"/>
      <c r="T40" s="697"/>
      <c r="U40" s="697"/>
    </row>
    <row r="41" spans="2:25" s="852" customFormat="1" x14ac:dyDescent="0.25">
      <c r="T41" s="697"/>
      <c r="U41" s="697"/>
    </row>
    <row r="42" spans="2:25" s="852" customFormat="1" x14ac:dyDescent="0.25">
      <c r="T42" s="697"/>
      <c r="U42" s="697"/>
    </row>
    <row r="43" spans="2:25" s="820" customFormat="1" x14ac:dyDescent="0.25">
      <c r="T43" s="918"/>
      <c r="U43" s="918"/>
    </row>
    <row r="44" spans="2:25" s="820" customFormat="1" x14ac:dyDescent="0.25">
      <c r="T44" s="918"/>
      <c r="U44" s="918"/>
    </row>
    <row r="45" spans="2:25" s="820" customFormat="1" x14ac:dyDescent="0.25">
      <c r="T45" s="918"/>
      <c r="U45" s="918"/>
    </row>
    <row r="46" spans="2:25" s="820" customFormat="1" x14ac:dyDescent="0.25">
      <c r="T46" s="918"/>
      <c r="U46" s="918"/>
    </row>
    <row r="47" spans="2:25" s="820" customFormat="1" x14ac:dyDescent="0.25">
      <c r="T47" s="918"/>
      <c r="U47" s="918"/>
    </row>
    <row r="48" spans="2:25" s="820" customFormat="1" x14ac:dyDescent="0.25">
      <c r="T48" s="918"/>
      <c r="U48" s="918"/>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05" t="s">
        <v>416</v>
      </c>
      <c r="C3" s="1505"/>
      <c r="D3" s="1505"/>
      <c r="E3" s="1505"/>
      <c r="F3" s="1505"/>
      <c r="G3" s="1505"/>
      <c r="H3" s="1505"/>
      <c r="I3" s="1505"/>
      <c r="J3" s="1505"/>
      <c r="K3" s="1505"/>
      <c r="L3" s="1505"/>
      <c r="M3" s="1505"/>
      <c r="N3" s="1505"/>
      <c r="O3" s="1505"/>
      <c r="P3" s="1505"/>
      <c r="Q3" s="1505"/>
      <c r="R3" s="1505"/>
      <c r="S3" s="1505"/>
      <c r="T3" s="1505"/>
      <c r="U3" s="1505"/>
      <c r="V3" s="1505"/>
      <c r="W3" s="1505"/>
      <c r="X3" s="1505"/>
      <c r="Y3" s="7"/>
    </row>
    <row r="4" spans="2:25" s="4" customFormat="1" ht="14.25" customHeight="1" x14ac:dyDescent="0.25">
      <c r="B4" s="1425" t="str">
        <f>porsaad!$B$6</f>
        <v>Situación a 31 de octubre de 2024</v>
      </c>
      <c r="C4" s="1425"/>
      <c r="D4" s="1425"/>
      <c r="E4" s="1425"/>
      <c r="F4" s="1425"/>
      <c r="G4" s="1425"/>
      <c r="H4" s="1425"/>
      <c r="I4" s="1425"/>
      <c r="J4" s="1425"/>
      <c r="K4" s="1425"/>
      <c r="L4" s="1425"/>
      <c r="M4" s="1425"/>
      <c r="N4" s="1425"/>
      <c r="O4" s="1425"/>
      <c r="P4" s="1425"/>
      <c r="Q4" s="1425"/>
      <c r="R4" s="1425"/>
      <c r="S4" s="1425"/>
      <c r="T4" s="1425"/>
      <c r="U4" s="1425"/>
      <c r="V4" s="1425"/>
      <c r="W4" s="1425"/>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08" t="s">
        <v>52</v>
      </c>
      <c r="G6" s="1508"/>
      <c r="H6" s="1508"/>
      <c r="I6" s="1508"/>
      <c r="J6" s="1508"/>
      <c r="K6" s="1508"/>
      <c r="L6" s="1508"/>
      <c r="M6" s="1508"/>
      <c r="N6" s="1508"/>
      <c r="O6" s="1508"/>
      <c r="P6" s="1508"/>
      <c r="Q6" s="1508"/>
      <c r="R6" s="1508"/>
      <c r="S6" s="1508"/>
      <c r="T6" s="1508"/>
      <c r="U6" s="1508"/>
      <c r="V6" s="1508"/>
      <c r="W6" s="1508"/>
      <c r="X6" s="154"/>
      <c r="Y6" s="154"/>
    </row>
    <row r="7" spans="2:25" s="133" customFormat="1" ht="64.5" customHeight="1" x14ac:dyDescent="0.25">
      <c r="B7" s="1509" t="s">
        <v>12</v>
      </c>
      <c r="C7" s="155"/>
      <c r="D7" s="156" t="s">
        <v>53</v>
      </c>
      <c r="E7" s="155"/>
      <c r="F7" s="1510" t="s">
        <v>168</v>
      </c>
      <c r="G7" s="1510"/>
      <c r="H7" s="1510" t="s">
        <v>59</v>
      </c>
      <c r="I7" s="1510"/>
      <c r="J7" s="1510" t="s">
        <v>60</v>
      </c>
      <c r="K7" s="1510"/>
      <c r="L7" s="1510" t="s">
        <v>152</v>
      </c>
      <c r="M7" s="1510"/>
      <c r="N7" s="1510" t="s">
        <v>0</v>
      </c>
      <c r="O7" s="1510"/>
      <c r="P7" s="156"/>
      <c r="Q7" s="156" t="s">
        <v>62</v>
      </c>
    </row>
    <row r="8" spans="2:25" s="155" customFormat="1" ht="20.25" customHeight="1" x14ac:dyDescent="0.25">
      <c r="B8" s="1509"/>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'41cbenpreGI'!D10</f>
        <v>82465</v>
      </c>
      <c r="F10" s="164">
        <f>'41cbenpreGI'!F10+'41cbenpreGI'!H10+'41cbenpreGI'!J10+'41cbenpreGI'!L10+'41cbenpreGI'!N10</f>
        <v>108620</v>
      </c>
      <c r="G10" s="165">
        <f t="shared" ref="G10:G27" si="0">F10*100/$N10</f>
        <v>84.710469877169032</v>
      </c>
      <c r="H10" s="164">
        <f>'41cbenpreGI'!P10</f>
        <v>120</v>
      </c>
      <c r="I10" s="165">
        <f t="shared" ref="I10:I27" si="1">H10*100/$N10</f>
        <v>9.3585494248391493E-2</v>
      </c>
      <c r="J10" s="164">
        <f>'41cbenpreGI'!R10</f>
        <v>19485</v>
      </c>
      <c r="K10" s="165">
        <f t="shared" ref="K10:K27" si="2">J10*100/$N10</f>
        <v>15.19594462858257</v>
      </c>
      <c r="L10" s="164">
        <f>'41cbenpreGI'!T10</f>
        <v>0</v>
      </c>
      <c r="M10" s="165">
        <f t="shared" ref="M10:M27" si="3">L10*100/$N10</f>
        <v>0</v>
      </c>
      <c r="N10" s="164">
        <f>F10+H10+J10+L10</f>
        <v>128225</v>
      </c>
      <c r="O10" s="165">
        <f>G10+I10+K10+M10</f>
        <v>99.999999999999986</v>
      </c>
      <c r="P10" s="166"/>
      <c r="Q10" s="166">
        <f t="shared" ref="Q10:Q27" si="4">N10/D10</f>
        <v>1.5549020796701631</v>
      </c>
    </row>
    <row r="11" spans="2:25" s="162" customFormat="1" ht="18" customHeight="1" x14ac:dyDescent="0.25">
      <c r="B11" s="146" t="s">
        <v>7</v>
      </c>
      <c r="C11" s="159"/>
      <c r="D11" s="163">
        <f>'41cbenpreGI'!D11</f>
        <v>15388</v>
      </c>
      <c r="F11" s="164">
        <f>'41cbenpreGI'!F11+'41cbenpreGI'!H11+'41cbenpreGI'!J11+'41cbenpreGI'!L11+'41cbenpreGI'!N11</f>
        <v>10052</v>
      </c>
      <c r="G11" s="165">
        <f t="shared" si="0"/>
        <v>47.653361145349386</v>
      </c>
      <c r="H11" s="164">
        <f>'41cbenpreGI'!P11</f>
        <v>1681</v>
      </c>
      <c r="I11" s="165">
        <f t="shared" si="1"/>
        <v>7.9690907367023796</v>
      </c>
      <c r="J11" s="164">
        <f>'41cbenpreGI'!R11</f>
        <v>9361</v>
      </c>
      <c r="K11" s="165">
        <f t="shared" si="2"/>
        <v>44.37754811794823</v>
      </c>
      <c r="L11" s="164">
        <f>'41cbenpreGI'!T11</f>
        <v>0</v>
      </c>
      <c r="M11" s="165">
        <f t="shared" si="3"/>
        <v>0</v>
      </c>
      <c r="N11" s="164">
        <f t="shared" ref="N11:O27" si="5">F11+H11+J11+L11</f>
        <v>21094</v>
      </c>
      <c r="O11" s="165">
        <f t="shared" si="5"/>
        <v>100</v>
      </c>
      <c r="P11" s="166"/>
      <c r="Q11" s="166">
        <f t="shared" si="4"/>
        <v>1.3708084221471277</v>
      </c>
    </row>
    <row r="12" spans="2:25" s="162" customFormat="1" ht="22.5" customHeight="1" x14ac:dyDescent="0.25">
      <c r="B12" s="146" t="s">
        <v>37</v>
      </c>
      <c r="C12" s="159"/>
      <c r="D12" s="163">
        <f>'41cbenpreGI'!D12</f>
        <v>13548</v>
      </c>
      <c r="F12" s="164">
        <f>'41cbenpreGI'!F12+'41cbenpreGI'!H12+'41cbenpreGI'!J12+'41cbenpreGI'!L12+'41cbenpreGI'!N12</f>
        <v>11260</v>
      </c>
      <c r="G12" s="165">
        <f t="shared" si="0"/>
        <v>63.61941352618792</v>
      </c>
      <c r="H12" s="164">
        <f>'41cbenpreGI'!P12</f>
        <v>1471</v>
      </c>
      <c r="I12" s="165">
        <f t="shared" si="1"/>
        <v>8.3112040228261481</v>
      </c>
      <c r="J12" s="164">
        <f>'41cbenpreGI'!R12</f>
        <v>4959</v>
      </c>
      <c r="K12" s="165">
        <f t="shared" si="2"/>
        <v>28.018532120458783</v>
      </c>
      <c r="L12" s="164">
        <f>'41cbenpreGI'!T12</f>
        <v>9</v>
      </c>
      <c r="M12" s="165">
        <f t="shared" si="3"/>
        <v>5.0850330527148428E-2</v>
      </c>
      <c r="N12" s="164">
        <f t="shared" si="5"/>
        <v>17699</v>
      </c>
      <c r="O12" s="165">
        <f t="shared" si="5"/>
        <v>100.00000000000001</v>
      </c>
      <c r="P12" s="166"/>
      <c r="Q12" s="166">
        <f t="shared" si="4"/>
        <v>1.3063920873929731</v>
      </c>
    </row>
    <row r="13" spans="2:25" s="162" customFormat="1" ht="18" customHeight="1" x14ac:dyDescent="0.25">
      <c r="B13" s="146" t="s">
        <v>38</v>
      </c>
      <c r="C13" s="159"/>
      <c r="D13" s="163">
        <f>'41cbenpreGI'!D13</f>
        <v>13254</v>
      </c>
      <c r="F13" s="164">
        <f>'41cbenpreGI'!F13+'41cbenpreGI'!H13+'41cbenpreGI'!J13+'41cbenpreGI'!L13+'41cbenpreGI'!N13</f>
        <v>12569</v>
      </c>
      <c r="G13" s="165">
        <f t="shared" si="0"/>
        <v>52.375197933161097</v>
      </c>
      <c r="H13" s="164">
        <f>'41cbenpreGI'!P13</f>
        <v>43</v>
      </c>
      <c r="I13" s="165">
        <f t="shared" si="1"/>
        <v>0.17918159846653889</v>
      </c>
      <c r="J13" s="164">
        <f>'41cbenpreGI'!R13</f>
        <v>11386</v>
      </c>
      <c r="K13" s="165">
        <f t="shared" si="2"/>
        <v>47.445620468372361</v>
      </c>
      <c r="L13" s="164">
        <f>'41cbenpreGI'!T13</f>
        <v>0</v>
      </c>
      <c r="M13" s="165">
        <f t="shared" si="3"/>
        <v>0</v>
      </c>
      <c r="N13" s="164">
        <f t="shared" si="5"/>
        <v>23998</v>
      </c>
      <c r="O13" s="165">
        <f t="shared" si="5"/>
        <v>100</v>
      </c>
      <c r="P13" s="166"/>
      <c r="Q13" s="166">
        <f t="shared" si="4"/>
        <v>1.8106232080881244</v>
      </c>
    </row>
    <row r="14" spans="2:25" s="162" customFormat="1" ht="18" customHeight="1" x14ac:dyDescent="0.25">
      <c r="B14" s="146" t="s">
        <v>6</v>
      </c>
      <c r="C14" s="159"/>
      <c r="D14" s="163">
        <f>'41cbenpreGI'!D14</f>
        <v>13646</v>
      </c>
      <c r="F14" s="164">
        <f>'41cbenpreGI'!F14+'41cbenpreGI'!H14+'41cbenpreGI'!J14+'41cbenpreGI'!L14+'41cbenpreGI'!N14</f>
        <v>6165</v>
      </c>
      <c r="G14" s="165">
        <f t="shared" si="0"/>
        <v>34.988649262202046</v>
      </c>
      <c r="H14" s="164">
        <f>'41cbenpreGI'!P14</f>
        <v>5860</v>
      </c>
      <c r="I14" s="165">
        <f t="shared" si="1"/>
        <v>33.257661748013618</v>
      </c>
      <c r="J14" s="164">
        <f>'41cbenpreGI'!R14</f>
        <v>5595</v>
      </c>
      <c r="K14" s="165">
        <f t="shared" si="2"/>
        <v>31.753688989784337</v>
      </c>
      <c r="L14" s="164">
        <f>'41cbenpreGI'!T14</f>
        <v>0</v>
      </c>
      <c r="M14" s="165">
        <f t="shared" si="3"/>
        <v>0</v>
      </c>
      <c r="N14" s="164">
        <f t="shared" si="5"/>
        <v>17620</v>
      </c>
      <c r="O14" s="165">
        <f t="shared" si="5"/>
        <v>100</v>
      </c>
      <c r="P14" s="166"/>
      <c r="Q14" s="166">
        <f t="shared" si="4"/>
        <v>1.2912208705847867</v>
      </c>
    </row>
    <row r="15" spans="2:25" s="162" customFormat="1" ht="18" customHeight="1" x14ac:dyDescent="0.25">
      <c r="B15" s="146" t="s">
        <v>5</v>
      </c>
      <c r="C15" s="159"/>
      <c r="D15" s="163">
        <f>'41cbenpreGI'!D15</f>
        <v>5015</v>
      </c>
      <c r="F15" s="164">
        <f>'41cbenpreGI'!F15+'41cbenpreGI'!H15+'41cbenpreGI'!J15+'41cbenpreGI'!L15+'41cbenpreGI'!N15</f>
        <v>3638</v>
      </c>
      <c r="G15" s="165">
        <f t="shared" si="0"/>
        <v>51.369669584863033</v>
      </c>
      <c r="H15" s="164">
        <f>'41cbenpreGI'!P15</f>
        <v>0</v>
      </c>
      <c r="I15" s="165">
        <f t="shared" si="1"/>
        <v>0</v>
      </c>
      <c r="J15" s="164">
        <f>'41cbenpreGI'!R15</f>
        <v>3444</v>
      </c>
      <c r="K15" s="165">
        <f t="shared" si="2"/>
        <v>48.630330415136967</v>
      </c>
      <c r="L15" s="164">
        <f>'41cbenpreGI'!T15</f>
        <v>0</v>
      </c>
      <c r="M15" s="165">
        <f t="shared" si="3"/>
        <v>0</v>
      </c>
      <c r="N15" s="164">
        <f t="shared" si="5"/>
        <v>7082</v>
      </c>
      <c r="O15" s="165">
        <f t="shared" si="5"/>
        <v>100</v>
      </c>
      <c r="P15" s="166"/>
      <c r="Q15" s="166">
        <f t="shared" si="4"/>
        <v>1.4121635094715852</v>
      </c>
    </row>
    <row r="16" spans="2:25" s="162" customFormat="1" ht="18" customHeight="1" x14ac:dyDescent="0.25">
      <c r="B16" s="146" t="s">
        <v>4</v>
      </c>
      <c r="C16" s="159"/>
      <c r="D16" s="163">
        <f>'41cbenpreGI'!D16</f>
        <v>49073</v>
      </c>
      <c r="F16" s="164">
        <f>'41cbenpreGI'!F16+'41cbenpreGI'!H16+'41cbenpreGI'!J16+'41cbenpreGI'!L16+'41cbenpreGI'!N16</f>
        <v>33110</v>
      </c>
      <c r="G16" s="165">
        <f t="shared" si="0"/>
        <v>48.800978672601588</v>
      </c>
      <c r="H16" s="164">
        <f>'41cbenpreGI'!P16</f>
        <v>20241</v>
      </c>
      <c r="I16" s="165">
        <f t="shared" si="1"/>
        <v>29.83330139873539</v>
      </c>
      <c r="J16" s="164">
        <f>'41cbenpreGI'!R16</f>
        <v>13353</v>
      </c>
      <c r="K16" s="165">
        <f t="shared" si="2"/>
        <v>19.681047061771338</v>
      </c>
      <c r="L16" s="164">
        <f>'41cbenpreGI'!T16</f>
        <v>1143</v>
      </c>
      <c r="M16" s="165">
        <f t="shared" si="3"/>
        <v>1.6846728668916828</v>
      </c>
      <c r="N16" s="164">
        <f t="shared" si="5"/>
        <v>67847</v>
      </c>
      <c r="O16" s="165">
        <f t="shared" si="5"/>
        <v>100</v>
      </c>
      <c r="P16" s="166"/>
      <c r="Q16" s="166">
        <f t="shared" si="4"/>
        <v>1.3825729015955821</v>
      </c>
    </row>
    <row r="17" spans="2:25" s="162" customFormat="1" ht="18" customHeight="1" x14ac:dyDescent="0.25">
      <c r="B17" s="146" t="s">
        <v>40</v>
      </c>
      <c r="C17" s="159"/>
      <c r="D17" s="163">
        <f>'41cbenpreGI'!D17</f>
        <v>27964</v>
      </c>
      <c r="F17" s="164">
        <f>'41cbenpreGI'!F17+'41cbenpreGI'!H17+'41cbenpreGI'!J17+'41cbenpreGI'!L17+'41cbenpreGI'!N17</f>
        <v>31190</v>
      </c>
      <c r="G17" s="165">
        <f t="shared" si="0"/>
        <v>83.053735953560206</v>
      </c>
      <c r="H17" s="164">
        <f>'41cbenpreGI'!P17</f>
        <v>3190</v>
      </c>
      <c r="I17" s="165">
        <f t="shared" si="1"/>
        <v>8.494434680726421</v>
      </c>
      <c r="J17" s="164">
        <f>'41cbenpreGI'!R17</f>
        <v>3172</v>
      </c>
      <c r="K17" s="165">
        <f t="shared" si="2"/>
        <v>8.4465037013367414</v>
      </c>
      <c r="L17" s="164">
        <f>'41cbenpreGI'!T17</f>
        <v>2</v>
      </c>
      <c r="M17" s="165">
        <f t="shared" si="3"/>
        <v>5.325664376630985E-3</v>
      </c>
      <c r="N17" s="164">
        <f t="shared" si="5"/>
        <v>37554</v>
      </c>
      <c r="O17" s="165">
        <f t="shared" si="5"/>
        <v>100</v>
      </c>
      <c r="P17" s="166"/>
      <c r="Q17" s="166">
        <f t="shared" si="4"/>
        <v>1.342940924045201</v>
      </c>
    </row>
    <row r="18" spans="2:25" s="162" customFormat="1" ht="18" customHeight="1" x14ac:dyDescent="0.25">
      <c r="B18" s="146" t="s">
        <v>41</v>
      </c>
      <c r="C18" s="159"/>
      <c r="D18" s="163">
        <f>'41cbenpreGI'!D18</f>
        <v>90110</v>
      </c>
      <c r="F18" s="164">
        <f>'41cbenpreGI'!F18+'41cbenpreGI'!H18+'41cbenpreGI'!J18+'41cbenpreGI'!L18+'41cbenpreGI'!N18</f>
        <v>39918</v>
      </c>
      <c r="G18" s="165">
        <f t="shared" si="0"/>
        <v>36.64992609050929</v>
      </c>
      <c r="H18" s="164">
        <f>'41cbenpreGI'!P18</f>
        <v>5844</v>
      </c>
      <c r="I18" s="165">
        <f t="shared" si="1"/>
        <v>5.3655535866760928</v>
      </c>
      <c r="J18" s="164">
        <f>'41cbenpreGI'!R18</f>
        <v>63148</v>
      </c>
      <c r="K18" s="165">
        <f t="shared" si="2"/>
        <v>57.978093410578694</v>
      </c>
      <c r="L18" s="164">
        <f>'41cbenpreGI'!T18</f>
        <v>7</v>
      </c>
      <c r="M18" s="165">
        <f t="shared" si="3"/>
        <v>6.4269122359227665E-3</v>
      </c>
      <c r="N18" s="164">
        <f t="shared" si="5"/>
        <v>108917</v>
      </c>
      <c r="O18" s="165">
        <f t="shared" si="5"/>
        <v>100</v>
      </c>
      <c r="P18" s="166"/>
      <c r="Q18" s="166">
        <f t="shared" si="4"/>
        <v>1.2087115747419821</v>
      </c>
    </row>
    <row r="19" spans="2:25" s="162" customFormat="1" ht="18" customHeight="1" x14ac:dyDescent="0.25">
      <c r="B19" s="146" t="s">
        <v>3</v>
      </c>
      <c r="C19" s="159"/>
      <c r="D19" s="163">
        <f>'41cbenpreGI'!D19</f>
        <v>54396</v>
      </c>
      <c r="F19" s="164">
        <f>'41cbenpreGI'!F19+'41cbenpreGI'!H19+'41cbenpreGI'!J19+'41cbenpreGI'!L19+'41cbenpreGI'!N19</f>
        <v>40040</v>
      </c>
      <c r="G19" s="165">
        <f t="shared" si="0"/>
        <v>47.641144624903326</v>
      </c>
      <c r="H19" s="164">
        <f>'41cbenpreGI'!P19</f>
        <v>7411</v>
      </c>
      <c r="I19" s="165">
        <f>H19*100/$N19</f>
        <v>8.8178951752037591</v>
      </c>
      <c r="J19" s="164">
        <f>'41cbenpreGI'!R19</f>
        <v>36464</v>
      </c>
      <c r="K19" s="165">
        <f>J19*100/$N19</f>
        <v>43.386281158902968</v>
      </c>
      <c r="L19" s="164">
        <f>'41cbenpreGI'!T19</f>
        <v>130</v>
      </c>
      <c r="M19" s="165">
        <f t="shared" si="3"/>
        <v>0.15467904098994587</v>
      </c>
      <c r="N19" s="164">
        <f t="shared" si="5"/>
        <v>84045</v>
      </c>
      <c r="O19" s="165">
        <f t="shared" si="5"/>
        <v>100</v>
      </c>
      <c r="P19" s="166"/>
      <c r="Q19" s="166">
        <f t="shared" si="4"/>
        <v>1.5450584601808957</v>
      </c>
    </row>
    <row r="20" spans="2:25" s="162" customFormat="1" ht="18" customHeight="1" x14ac:dyDescent="0.25">
      <c r="B20" s="146" t="s">
        <v>2</v>
      </c>
      <c r="C20" s="159"/>
      <c r="D20" s="163">
        <f>'41cbenpreGI'!D20</f>
        <v>11949</v>
      </c>
      <c r="F20" s="164">
        <f>'41cbenpreGI'!F20+'41cbenpreGI'!H20+'41cbenpreGI'!J20+'41cbenpreGI'!L20+'41cbenpreGI'!N20</f>
        <v>5786</v>
      </c>
      <c r="G20" s="165">
        <f t="shared" si="0"/>
        <v>38.028261583963193</v>
      </c>
      <c r="H20" s="164">
        <f>'41cbenpreGI'!P20</f>
        <v>7222</v>
      </c>
      <c r="I20" s="165">
        <f>H20*100/$N20</f>
        <v>47.466316135392702</v>
      </c>
      <c r="J20" s="164">
        <f>'41cbenpreGI'!R20</f>
        <v>2207</v>
      </c>
      <c r="K20" s="165">
        <f>J20*100/$N20</f>
        <v>14.505422280644101</v>
      </c>
      <c r="L20" s="164">
        <f>'41cbenpreGI'!T20</f>
        <v>0</v>
      </c>
      <c r="M20" s="165">
        <f t="shared" si="3"/>
        <v>0</v>
      </c>
      <c r="N20" s="164">
        <f t="shared" si="5"/>
        <v>15215</v>
      </c>
      <c r="O20" s="165">
        <f t="shared" si="5"/>
        <v>100</v>
      </c>
      <c r="P20" s="166"/>
      <c r="Q20" s="166">
        <f t="shared" si="4"/>
        <v>1.2733283119926353</v>
      </c>
    </row>
    <row r="21" spans="2:25" s="162" customFormat="1" ht="18" customHeight="1" x14ac:dyDescent="0.25">
      <c r="B21" s="146" t="s">
        <v>35</v>
      </c>
      <c r="C21" s="159"/>
      <c r="D21" s="163">
        <f>'41cbenpreGI'!D21</f>
        <v>24116</v>
      </c>
      <c r="F21" s="164">
        <f>'41cbenpreGI'!F21+'41cbenpreGI'!H21+'41cbenpreGI'!J21+'41cbenpreGI'!L21+'41cbenpreGI'!N21</f>
        <v>20764</v>
      </c>
      <c r="G21" s="165">
        <f t="shared" si="0"/>
        <v>62.242206235011992</v>
      </c>
      <c r="H21" s="164">
        <f>'41cbenpreGI'!P21</f>
        <v>5071</v>
      </c>
      <c r="I21" s="165">
        <f>H21*100/$N21</f>
        <v>15.200839328537171</v>
      </c>
      <c r="J21" s="164">
        <f>'41cbenpreGI'!R21</f>
        <v>7522</v>
      </c>
      <c r="K21" s="165">
        <f>J21*100/$N21</f>
        <v>22.547961630695443</v>
      </c>
      <c r="L21" s="164">
        <f>'41cbenpreGI'!T21</f>
        <v>3</v>
      </c>
      <c r="M21" s="165">
        <f t="shared" si="3"/>
        <v>8.9928057553956831E-3</v>
      </c>
      <c r="N21" s="164">
        <f t="shared" si="5"/>
        <v>33360</v>
      </c>
      <c r="O21" s="165">
        <f t="shared" si="5"/>
        <v>100</v>
      </c>
      <c r="P21" s="166"/>
      <c r="Q21" s="166">
        <f t="shared" si="4"/>
        <v>1.3833139824183116</v>
      </c>
    </row>
    <row r="22" spans="2:25" s="162" customFormat="1" ht="21" customHeight="1" x14ac:dyDescent="0.25">
      <c r="B22" s="146" t="s">
        <v>42</v>
      </c>
      <c r="C22" s="159"/>
      <c r="D22" s="163">
        <f>'41cbenpreGI'!D22</f>
        <v>54228</v>
      </c>
      <c r="F22" s="164">
        <f>'41cbenpreGI'!F22+'41cbenpreGI'!H22+'41cbenpreGI'!J22+'41cbenpreGI'!L22+'41cbenpreGI'!N22</f>
        <v>55053</v>
      </c>
      <c r="G22" s="165">
        <f t="shared" si="0"/>
        <v>74.479483745281868</v>
      </c>
      <c r="H22" s="164">
        <f>'41cbenpreGI'!P22</f>
        <v>4688</v>
      </c>
      <c r="I22" s="165">
        <f>H22*100/$N22</f>
        <v>6.3422487384498831</v>
      </c>
      <c r="J22" s="164">
        <f>'41cbenpreGI'!R22</f>
        <v>14176</v>
      </c>
      <c r="K22" s="165">
        <f>J22*100/$N22</f>
        <v>19.178267516268246</v>
      </c>
      <c r="L22" s="164">
        <f>'41cbenpreGI'!T22</f>
        <v>0</v>
      </c>
      <c r="M22" s="165">
        <f t="shared" si="3"/>
        <v>0</v>
      </c>
      <c r="N22" s="164">
        <f t="shared" si="5"/>
        <v>73917</v>
      </c>
      <c r="O22" s="165">
        <f t="shared" si="5"/>
        <v>100</v>
      </c>
      <c r="P22" s="166"/>
      <c r="Q22" s="166">
        <f t="shared" si="4"/>
        <v>1.3630781146271298</v>
      </c>
    </row>
    <row r="23" spans="2:25" s="162" customFormat="1" ht="18" customHeight="1" x14ac:dyDescent="0.25">
      <c r="B23" s="146" t="s">
        <v>43</v>
      </c>
      <c r="C23" s="159"/>
      <c r="D23" s="163">
        <f>'41cbenpreGI'!D23</f>
        <v>13324</v>
      </c>
      <c r="F23" s="164">
        <f>'41cbenpreGI'!F23+'41cbenpreGI'!H23+'41cbenpreGI'!J23+'41cbenpreGI'!L23+'41cbenpreGI'!N23</f>
        <v>9129</v>
      </c>
      <c r="G23" s="165">
        <f t="shared" si="0"/>
        <v>50.886287625418063</v>
      </c>
      <c r="H23" s="164">
        <f>'41cbenpreGI'!P23</f>
        <v>178</v>
      </c>
      <c r="I23" s="165">
        <f>H23*100/$N23</f>
        <v>0.99219620958751398</v>
      </c>
      <c r="J23" s="164">
        <f>'41cbenpreGI'!R23</f>
        <v>8632</v>
      </c>
      <c r="K23" s="165">
        <f>J23*100/$N23</f>
        <v>48.115942028985508</v>
      </c>
      <c r="L23" s="164">
        <f>'41cbenpreGI'!T23</f>
        <v>1</v>
      </c>
      <c r="M23" s="165">
        <f t="shared" si="3"/>
        <v>5.5741360089186179E-3</v>
      </c>
      <c r="N23" s="164">
        <f t="shared" si="5"/>
        <v>17940</v>
      </c>
      <c r="O23" s="165">
        <f t="shared" si="5"/>
        <v>100</v>
      </c>
      <c r="P23" s="166"/>
      <c r="Q23" s="166">
        <f t="shared" si="4"/>
        <v>1.3464425097568298</v>
      </c>
    </row>
    <row r="24" spans="2:25" s="162" customFormat="1" ht="22.5" customHeight="1" x14ac:dyDescent="0.25">
      <c r="B24" s="146" t="s">
        <v>44</v>
      </c>
      <c r="C24" s="159"/>
      <c r="D24" s="163">
        <f>'41cbenpreGI'!D24</f>
        <v>6689</v>
      </c>
      <c r="F24" s="164">
        <f>'41cbenpreGI'!F24+'41cbenpreGI'!H24+'41cbenpreGI'!J24+'41cbenpreGI'!L24+'41cbenpreGI'!N24</f>
        <v>4259</v>
      </c>
      <c r="G24" s="167">
        <f t="shared" si="0"/>
        <v>41.510721247563353</v>
      </c>
      <c r="H24" s="164">
        <f>'41cbenpreGI'!P24</f>
        <v>737</v>
      </c>
      <c r="I24" s="165">
        <f t="shared" si="1"/>
        <v>7.1832358674463936</v>
      </c>
      <c r="J24" s="164">
        <f>'41cbenpreGI'!R24</f>
        <v>5250</v>
      </c>
      <c r="K24" s="165">
        <f t="shared" si="2"/>
        <v>51.169590643274852</v>
      </c>
      <c r="L24" s="164">
        <f>'41cbenpreGI'!T24</f>
        <v>14</v>
      </c>
      <c r="M24" s="165">
        <f t="shared" si="3"/>
        <v>0.1364522417153996</v>
      </c>
      <c r="N24" s="163">
        <f t="shared" si="5"/>
        <v>10260</v>
      </c>
      <c r="O24" s="165">
        <f t="shared" si="5"/>
        <v>100</v>
      </c>
      <c r="P24" s="166"/>
      <c r="Q24" s="166">
        <f t="shared" si="4"/>
        <v>1.5338615637613993</v>
      </c>
    </row>
    <row r="25" spans="2:25" s="162" customFormat="1" ht="18" customHeight="1" x14ac:dyDescent="0.25">
      <c r="B25" s="146" t="s">
        <v>45</v>
      </c>
      <c r="C25" s="159"/>
      <c r="D25" s="163">
        <f>'41cbenpreGI'!D25</f>
        <v>29312</v>
      </c>
      <c r="F25" s="164">
        <f>'41cbenpreGI'!F25+'41cbenpreGI'!H25+'41cbenpreGI'!J25+'41cbenpreGI'!L25+'41cbenpreGI'!N25</f>
        <v>21140</v>
      </c>
      <c r="G25" s="167">
        <f t="shared" si="0"/>
        <v>51.464323100518541</v>
      </c>
      <c r="H25" s="164">
        <f>'41cbenpreGI'!P25</f>
        <v>34</v>
      </c>
      <c r="I25" s="165">
        <f t="shared" si="1"/>
        <v>8.2771380577938994E-2</v>
      </c>
      <c r="J25" s="164">
        <f>'41cbenpreGI'!R25</f>
        <v>17335</v>
      </c>
      <c r="K25" s="165">
        <f t="shared" si="2"/>
        <v>42.20123183289919</v>
      </c>
      <c r="L25" s="164">
        <f>'41cbenpreGI'!T25</f>
        <v>2568</v>
      </c>
      <c r="M25" s="165">
        <f t="shared" si="3"/>
        <v>6.2516736860043336</v>
      </c>
      <c r="N25" s="163">
        <f t="shared" si="5"/>
        <v>41077</v>
      </c>
      <c r="O25" s="165">
        <f t="shared" si="5"/>
        <v>100.00000000000001</v>
      </c>
      <c r="P25" s="166"/>
      <c r="Q25" s="166">
        <f t="shared" si="4"/>
        <v>1.4013714519650655</v>
      </c>
    </row>
    <row r="26" spans="2:25" s="162" customFormat="1" ht="18" customHeight="1" x14ac:dyDescent="0.25">
      <c r="B26" s="146" t="s">
        <v>46</v>
      </c>
      <c r="C26" s="159"/>
      <c r="D26" s="163">
        <f>'41cbenpreGI'!D26</f>
        <v>2965</v>
      </c>
      <c r="F26" s="164">
        <f>'41cbenpreGI'!F26+'41cbenpreGI'!H26+'41cbenpreGI'!J26+'41cbenpreGI'!L26+'41cbenpreGI'!N26</f>
        <v>4172</v>
      </c>
      <c r="G26" s="167">
        <f t="shared" si="0"/>
        <v>99.286054259876252</v>
      </c>
      <c r="H26" s="164">
        <f>'41cbenpreGI'!P26</f>
        <v>26</v>
      </c>
      <c r="I26" s="165">
        <f t="shared" si="1"/>
        <v>0.61875297477391722</v>
      </c>
      <c r="J26" s="164">
        <f>'41cbenpreGI'!R26</f>
        <v>4</v>
      </c>
      <c r="K26" s="165">
        <f t="shared" si="2"/>
        <v>9.5192765349833411E-2</v>
      </c>
      <c r="L26" s="164">
        <f>'41cbenpreGI'!T26</f>
        <v>0</v>
      </c>
      <c r="M26" s="165">
        <f t="shared" si="3"/>
        <v>0</v>
      </c>
      <c r="N26" s="163">
        <f t="shared" si="5"/>
        <v>4202</v>
      </c>
      <c r="O26" s="165">
        <f t="shared" si="5"/>
        <v>100</v>
      </c>
      <c r="P26" s="166"/>
      <c r="Q26" s="166">
        <f t="shared" si="4"/>
        <v>1.4172006745362564</v>
      </c>
    </row>
    <row r="27" spans="2:25" s="162" customFormat="1" ht="18" customHeight="1" x14ac:dyDescent="0.25">
      <c r="B27" s="146" t="s">
        <v>1</v>
      </c>
      <c r="C27" s="159"/>
      <c r="D27" s="163">
        <f>'41cbenpreGI'!D27</f>
        <v>1128</v>
      </c>
      <c r="F27" s="164">
        <f>'41cbenpreGI'!F27+'41cbenpreGI'!H27+'41cbenpreGI'!J27+'41cbenpreGI'!L27+'41cbenpreGI'!N27</f>
        <v>1089</v>
      </c>
      <c r="G27" s="167">
        <f t="shared" si="0"/>
        <v>69.495851946394382</v>
      </c>
      <c r="H27" s="164">
        <f>'41cbenpreGI'!P27</f>
        <v>1</v>
      </c>
      <c r="I27" s="165">
        <f t="shared" si="1"/>
        <v>6.3816209317166556E-2</v>
      </c>
      <c r="J27" s="164">
        <f>'41cbenpreGI'!R27</f>
        <v>477</v>
      </c>
      <c r="K27" s="165">
        <f t="shared" si="2"/>
        <v>30.440331844288448</v>
      </c>
      <c r="L27" s="164">
        <f>'41cbenpreGI'!T27</f>
        <v>0</v>
      </c>
      <c r="M27" s="165">
        <f t="shared" si="3"/>
        <v>0</v>
      </c>
      <c r="N27" s="164">
        <f t="shared" si="5"/>
        <v>1567</v>
      </c>
      <c r="O27" s="165">
        <f t="shared" si="5"/>
        <v>100</v>
      </c>
      <c r="P27" s="166"/>
      <c r="Q27" s="166">
        <f t="shared" si="4"/>
        <v>1.3891843971631206</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508570</v>
      </c>
      <c r="E30" s="174"/>
      <c r="F30" s="147">
        <f>SUM(F10:F27)</f>
        <v>417954</v>
      </c>
      <c r="G30" s="175">
        <f>F30*100/$N30</f>
        <v>58.732833159316996</v>
      </c>
      <c r="H30" s="147">
        <f>SUM(H10:H27)</f>
        <v>63818</v>
      </c>
      <c r="I30" s="175">
        <f>H30*100/$N30</f>
        <v>8.9680011354390476</v>
      </c>
      <c r="J30" s="147">
        <f>SUM(J10:J27)</f>
        <v>225970</v>
      </c>
      <c r="K30" s="175">
        <f>J30*100/$N30</f>
        <v>31.754351696624177</v>
      </c>
      <c r="L30" s="147">
        <f>SUM(L10:L28)</f>
        <v>3877</v>
      </c>
      <c r="M30" s="175">
        <f>L30*100/$N30</f>
        <v>0.54481400861978113</v>
      </c>
      <c r="N30" s="147">
        <f>F30+H30+J30+L30</f>
        <v>711619</v>
      </c>
      <c r="O30" s="175">
        <f>G30+I30+K30+M30</f>
        <v>100.00000000000001</v>
      </c>
      <c r="P30" s="176"/>
      <c r="Q30" s="176">
        <f>(N30/D30)</f>
        <v>1.3992547731875651</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53125" defaultRowHeight="14.5" x14ac:dyDescent="0.25"/>
  <cols>
    <col min="1" max="1" width="0.7265625" style="333" customWidth="1"/>
    <col min="2" max="2" width="28.7265625" style="333" customWidth="1"/>
    <col min="3" max="3" width="11.26953125" style="333" bestFit="1" customWidth="1"/>
    <col min="4" max="4" width="10.7265625" style="333" customWidth="1"/>
    <col min="5" max="5" width="0.7265625" style="333" customWidth="1"/>
    <col min="6" max="6" width="12.81640625" style="333" customWidth="1"/>
    <col min="7" max="7" width="7.26953125" style="333" customWidth="1"/>
    <col min="8" max="8" width="0.7265625" style="333" customWidth="1"/>
    <col min="9" max="9" width="10.54296875" style="333" customWidth="1"/>
    <col min="10" max="10" width="8.54296875" style="333" customWidth="1"/>
    <col min="11" max="11" width="9.8164062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11"/>
      <c r="D1" s="311"/>
      <c r="E1" s="341"/>
      <c r="F1" s="340"/>
      <c r="G1" s="340"/>
      <c r="H1" s="341"/>
      <c r="I1" s="340"/>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749"/>
      <c r="D2" s="749"/>
      <c r="E2" s="749"/>
      <c r="F2" s="749"/>
      <c r="G2" s="749"/>
      <c r="H2" s="749"/>
      <c r="I2" s="343"/>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387"/>
      <c r="C3" s="1387"/>
      <c r="D3" s="1387"/>
      <c r="E3" s="1387"/>
      <c r="F3" s="1387"/>
      <c r="G3" s="1387"/>
      <c r="H3" s="1387"/>
      <c r="I3" s="345"/>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41.25" customHeight="1" x14ac:dyDescent="0.25">
      <c r="A4" s="1483" t="s">
        <v>421</v>
      </c>
      <c r="B4" s="1483"/>
      <c r="C4" s="1483"/>
      <c r="D4" s="1483"/>
      <c r="E4" s="1483"/>
      <c r="F4" s="1483"/>
      <c r="G4" s="1483"/>
      <c r="H4" s="1483"/>
      <c r="I4" s="1483"/>
      <c r="J4" s="1483"/>
      <c r="K4" s="1483"/>
      <c r="L4" s="1483"/>
      <c r="M4" s="1483"/>
      <c r="N4" s="1483"/>
      <c r="O4" s="1483"/>
      <c r="P4" s="1483"/>
      <c r="Q4" s="1483"/>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2" customHeight="1" x14ac:dyDescent="0.25">
      <c r="A5" s="492"/>
      <c r="B5" s="1425" t="str">
        <f>porsaad!$B$6</f>
        <v>Situación a 31 de octubre de 2024</v>
      </c>
      <c r="C5" s="1425"/>
      <c r="D5" s="1425"/>
      <c r="E5" s="1425"/>
      <c r="F5" s="1425"/>
      <c r="G5" s="1425"/>
      <c r="H5" s="1425"/>
      <c r="I5" s="1425"/>
      <c r="J5" s="1425"/>
      <c r="K5" s="1425"/>
      <c r="L5" s="1425"/>
      <c r="M5" s="1425"/>
      <c r="N5" s="1425"/>
      <c r="O5" s="1425"/>
      <c r="P5" s="1425"/>
      <c r="Q5" s="1425"/>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345"/>
      <c r="B6" s="345"/>
      <c r="C6" s="345"/>
      <c r="D6" s="345"/>
      <c r="E6" s="345"/>
      <c r="F6" s="345"/>
      <c r="G6" s="345"/>
      <c r="H6" s="345"/>
      <c r="I6" s="345"/>
      <c r="J6" s="345"/>
      <c r="K6" s="345"/>
      <c r="L6" s="751"/>
      <c r="M6" s="751"/>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345"/>
      <c r="B7" s="345"/>
      <c r="C7" s="345"/>
      <c r="D7" s="345"/>
      <c r="E7" s="345"/>
      <c r="F7" s="345"/>
      <c r="G7" s="345"/>
      <c r="H7" s="345"/>
      <c r="I7" s="345"/>
      <c r="J7" s="345"/>
      <c r="K7" s="345"/>
      <c r="L7" s="740"/>
      <c r="M7" s="740"/>
      <c r="N7" s="322"/>
      <c r="O7" s="322"/>
      <c r="P7" s="322"/>
      <c r="Q7" s="322"/>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52.5" customHeight="1" x14ac:dyDescent="0.25">
      <c r="A8" s="345"/>
      <c r="B8" s="1557" t="s">
        <v>12</v>
      </c>
      <c r="C8" s="1554" t="s">
        <v>476</v>
      </c>
      <c r="D8" s="1556"/>
      <c r="E8" s="437"/>
      <c r="F8" s="1515" t="s">
        <v>483</v>
      </c>
      <c r="G8" s="1553"/>
      <c r="H8" s="437"/>
      <c r="I8" s="1554" t="s">
        <v>251</v>
      </c>
      <c r="J8" s="1555"/>
      <c r="K8" s="1556"/>
      <c r="L8" s="740"/>
      <c r="M8" s="740"/>
      <c r="N8" s="322"/>
      <c r="O8" s="322"/>
      <c r="P8" s="322"/>
      <c r="Q8" s="322"/>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6" customFormat="1" ht="30.75" customHeight="1" x14ac:dyDescent="0.25">
      <c r="A9" s="322"/>
      <c r="B9" s="1558"/>
      <c r="C9" s="788" t="s">
        <v>9</v>
      </c>
      <c r="D9" s="878" t="s">
        <v>10</v>
      </c>
      <c r="E9" s="437"/>
      <c r="F9" s="879" t="s">
        <v>9</v>
      </c>
      <c r="G9" s="877" t="s">
        <v>10</v>
      </c>
      <c r="H9" s="437"/>
      <c r="I9" s="788" t="s">
        <v>9</v>
      </c>
      <c r="J9" s="880" t="s">
        <v>111</v>
      </c>
      <c r="K9" s="881" t="s">
        <v>110</v>
      </c>
      <c r="L9" s="872"/>
      <c r="M9" s="872"/>
      <c r="N9" s="328"/>
      <c r="O9" s="328"/>
      <c r="P9" s="328"/>
      <c r="Q9" s="328"/>
      <c r="R9" s="328"/>
      <c r="S9" s="328"/>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row>
    <row r="10" spans="1:259" s="626" customFormat="1" ht="7.5" customHeight="1" x14ac:dyDescent="0.25">
      <c r="A10" s="322"/>
      <c r="B10" s="322"/>
      <c r="C10" s="327"/>
      <c r="D10" s="327"/>
      <c r="E10" s="322"/>
      <c r="F10" s="322"/>
      <c r="G10" s="322"/>
      <c r="H10" s="322"/>
      <c r="I10" s="322"/>
      <c r="J10" s="322"/>
      <c r="K10" s="322"/>
      <c r="L10" s="548"/>
      <c r="M10" s="754"/>
      <c r="N10" s="331"/>
      <c r="O10" s="331"/>
      <c r="P10" s="331"/>
      <c r="Q10" s="331"/>
      <c r="R10" s="331"/>
      <c r="S10" s="331"/>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row>
    <row r="11" spans="1:259" s="631" customFormat="1" ht="18" customHeight="1" x14ac:dyDescent="0.25">
      <c r="A11" s="328"/>
      <c r="B11" s="755" t="s">
        <v>8</v>
      </c>
      <c r="C11" s="757">
        <v>8584147</v>
      </c>
      <c r="D11" s="676">
        <v>17.851892595752791</v>
      </c>
      <c r="E11" s="756"/>
      <c r="F11" s="758">
        <v>1014321</v>
      </c>
      <c r="G11" s="759">
        <v>16.031753056369972</v>
      </c>
      <c r="H11" s="756"/>
      <c r="I11" s="760">
        <v>288014</v>
      </c>
      <c r="J11" s="761">
        <f>I11*100/C11</f>
        <v>3.3551848541270322</v>
      </c>
      <c r="K11" s="759">
        <f>I11*100/F11</f>
        <v>28.394758661212773</v>
      </c>
      <c r="L11" s="396"/>
      <c r="M11" s="396">
        <f>_xlfn.RANK.EQ(K11,K$11:K$31,0)</f>
        <v>2</v>
      </c>
      <c r="N11" s="396">
        <v>1</v>
      </c>
      <c r="O11" s="396">
        <f>MATCH(N11,M$11:M$31,0)</f>
        <v>7</v>
      </c>
      <c r="P11" s="568" t="str">
        <f t="shared" ref="P11:P29" si="0">INDEX(B$11:B$31,O11,1)</f>
        <v>Castilla y León</v>
      </c>
      <c r="Q11" s="762">
        <f>INDEX(K$11:K$31,O11,1)</f>
        <v>30.622975470081506</v>
      </c>
      <c r="R11" s="873"/>
      <c r="S11" s="331"/>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row>
    <row r="12" spans="1:259" s="633" customFormat="1" ht="18" customHeight="1" x14ac:dyDescent="0.25">
      <c r="A12" s="331"/>
      <c r="B12" s="763" t="s">
        <v>7</v>
      </c>
      <c r="C12" s="764">
        <v>1341289</v>
      </c>
      <c r="D12" s="684">
        <v>2.7893915572350596</v>
      </c>
      <c r="E12" s="756"/>
      <c r="F12" s="765">
        <v>186533</v>
      </c>
      <c r="G12" s="766">
        <v>2.9482293996317339</v>
      </c>
      <c r="H12" s="756"/>
      <c r="I12" s="767">
        <v>44256</v>
      </c>
      <c r="J12" s="448">
        <f t="shared" ref="J12:J28" si="1">I12*100/C12</f>
        <v>3.2995126329970645</v>
      </c>
      <c r="K12" s="766">
        <f t="shared" ref="K12:K28" si="2">I12*100/F12</f>
        <v>23.72556062466159</v>
      </c>
      <c r="L12" s="396"/>
      <c r="M12" s="396">
        <f t="shared" ref="M12:M31" si="3">_xlfn.RANK.EQ(K12,K$11:K$31,0)</f>
        <v>7</v>
      </c>
      <c r="N12" s="396">
        <v>2</v>
      </c>
      <c r="O12" s="396">
        <f t="shared" ref="O12:O29" si="4">MATCH(N12,M$11:M$31,0)</f>
        <v>1</v>
      </c>
      <c r="P12" s="568" t="str">
        <f t="shared" si="0"/>
        <v>Andalucía</v>
      </c>
      <c r="Q12" s="762">
        <f t="shared" ref="Q12:Q29" si="5">INDEX(K$11:K$31,O12,1)</f>
        <v>28.394758661212773</v>
      </c>
      <c r="R12" s="873"/>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row>
    <row r="13" spans="1:259" s="633" customFormat="1" ht="18" customHeight="1" x14ac:dyDescent="0.25">
      <c r="A13" s="331"/>
      <c r="B13" s="763" t="s">
        <v>37</v>
      </c>
      <c r="C13" s="764">
        <v>1006060</v>
      </c>
      <c r="D13" s="684">
        <v>2.0922375938905815</v>
      </c>
      <c r="E13" s="756"/>
      <c r="F13" s="765">
        <v>183865</v>
      </c>
      <c r="G13" s="766">
        <v>2.9060605821130245</v>
      </c>
      <c r="H13" s="756"/>
      <c r="I13" s="767">
        <v>32110</v>
      </c>
      <c r="J13" s="448">
        <f t="shared" si="1"/>
        <v>3.1916585491918972</v>
      </c>
      <c r="K13" s="766">
        <f t="shared" si="2"/>
        <v>17.463900144127486</v>
      </c>
      <c r="L13" s="396"/>
      <c r="M13" s="396">
        <f t="shared" si="3"/>
        <v>17</v>
      </c>
      <c r="N13" s="396">
        <v>3</v>
      </c>
      <c r="O13" s="396">
        <f>MATCH(N13,M$11:M$31,0)</f>
        <v>8</v>
      </c>
      <c r="P13" s="568" t="str">
        <f t="shared" si="0"/>
        <v>Castilla - La Mancha</v>
      </c>
      <c r="Q13" s="762">
        <f t="shared" si="5"/>
        <v>26.84742686160784</v>
      </c>
      <c r="R13" s="873"/>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row>
    <row r="14" spans="1:259" s="633" customFormat="1" ht="18" customHeight="1" x14ac:dyDescent="0.25">
      <c r="A14" s="331"/>
      <c r="B14" s="763" t="s">
        <v>38</v>
      </c>
      <c r="C14" s="764">
        <v>1209906</v>
      </c>
      <c r="D14" s="684">
        <v>2.516162871273858</v>
      </c>
      <c r="E14" s="756"/>
      <c r="F14" s="765">
        <v>122472</v>
      </c>
      <c r="G14" s="766">
        <v>1.9357194224705427</v>
      </c>
      <c r="H14" s="756"/>
      <c r="I14" s="767">
        <v>31705</v>
      </c>
      <c r="J14" s="448">
        <f t="shared" si="1"/>
        <v>2.6204515061500646</v>
      </c>
      <c r="K14" s="766">
        <f t="shared" si="2"/>
        <v>25.887549807302893</v>
      </c>
      <c r="L14" s="396"/>
      <c r="M14" s="396">
        <f t="shared" si="3"/>
        <v>4</v>
      </c>
      <c r="N14" s="396">
        <v>4</v>
      </c>
      <c r="O14" s="396">
        <f t="shared" si="4"/>
        <v>4</v>
      </c>
      <c r="P14" s="568" t="str">
        <f t="shared" si="0"/>
        <v>Balears, Illes</v>
      </c>
      <c r="Q14" s="762">
        <f t="shared" si="5"/>
        <v>25.887549807302893</v>
      </c>
      <c r="R14" s="873"/>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6</v>
      </c>
      <c r="C15" s="764">
        <v>2213016</v>
      </c>
      <c r="D15" s="684">
        <v>4.6022655418974603</v>
      </c>
      <c r="E15" s="756"/>
      <c r="F15" s="765">
        <v>253565</v>
      </c>
      <c r="G15" s="766">
        <v>4.0076972316835127</v>
      </c>
      <c r="H15" s="756"/>
      <c r="I15" s="767">
        <v>43828</v>
      </c>
      <c r="J15" s="448">
        <f t="shared" si="1"/>
        <v>1.9804646690308612</v>
      </c>
      <c r="K15" s="766">
        <f t="shared" si="2"/>
        <v>17.28471989430718</v>
      </c>
      <c r="L15" s="396"/>
      <c r="M15" s="396">
        <f t="shared" si="3"/>
        <v>18</v>
      </c>
      <c r="N15" s="396">
        <v>5</v>
      </c>
      <c r="O15" s="396">
        <f t="shared" si="4"/>
        <v>10</v>
      </c>
      <c r="P15" s="568" t="str">
        <f t="shared" si="0"/>
        <v>Comunitat Valenciana</v>
      </c>
      <c r="Q15" s="762">
        <f t="shared" si="5"/>
        <v>24.898429455767968</v>
      </c>
      <c r="R15" s="873"/>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5</v>
      </c>
      <c r="C16" s="768">
        <v>588387</v>
      </c>
      <c r="D16" s="684">
        <v>1.2236302021315801</v>
      </c>
      <c r="E16" s="756"/>
      <c r="F16" s="769">
        <v>99920</v>
      </c>
      <c r="G16" s="766">
        <v>1.579275954448826</v>
      </c>
      <c r="H16" s="756"/>
      <c r="I16" s="767">
        <v>18009</v>
      </c>
      <c r="J16" s="448">
        <f t="shared" si="1"/>
        <v>3.060740634990236</v>
      </c>
      <c r="K16" s="766">
        <f t="shared" si="2"/>
        <v>18.023418734987992</v>
      </c>
      <c r="L16" s="396"/>
      <c r="M16" s="396">
        <f t="shared" si="3"/>
        <v>16</v>
      </c>
      <c r="N16" s="396">
        <v>6</v>
      </c>
      <c r="O16" s="396">
        <f t="shared" si="4"/>
        <v>11</v>
      </c>
      <c r="P16" s="568" t="str">
        <f t="shared" si="0"/>
        <v>Extremadura</v>
      </c>
      <c r="Q16" s="770">
        <f t="shared" si="5"/>
        <v>24.40861715060085</v>
      </c>
      <c r="R16" s="873"/>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742" customFormat="1" ht="18" customHeight="1" x14ac:dyDescent="0.25">
      <c r="A17" s="450"/>
      <c r="B17" s="771" t="s">
        <v>4</v>
      </c>
      <c r="C17" s="764">
        <v>2383703</v>
      </c>
      <c r="D17" s="684">
        <v>4.9572322021248834</v>
      </c>
      <c r="E17" s="756"/>
      <c r="F17" s="772">
        <v>409663</v>
      </c>
      <c r="G17" s="773">
        <v>6.4748891646053783</v>
      </c>
      <c r="H17" s="756"/>
      <c r="I17" s="774">
        <v>125451</v>
      </c>
      <c r="J17" s="587">
        <f t="shared" si="1"/>
        <v>5.2628620260158252</v>
      </c>
      <c r="K17" s="773">
        <f t="shared" si="2"/>
        <v>30.622975470081506</v>
      </c>
      <c r="L17" s="396"/>
      <c r="M17" s="396">
        <f t="shared" si="3"/>
        <v>1</v>
      </c>
      <c r="N17" s="396">
        <v>7</v>
      </c>
      <c r="O17" s="396">
        <f t="shared" si="4"/>
        <v>2</v>
      </c>
      <c r="P17" s="568" t="str">
        <f t="shared" si="0"/>
        <v>Aragón</v>
      </c>
      <c r="Q17" s="762">
        <f t="shared" si="5"/>
        <v>23.72556062466159</v>
      </c>
      <c r="R17" s="873"/>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row>
    <row r="18" spans="1:259" s="742" customFormat="1" ht="18" customHeight="1" x14ac:dyDescent="0.25">
      <c r="A18" s="450"/>
      <c r="B18" s="771" t="s">
        <v>40</v>
      </c>
      <c r="C18" s="764">
        <v>2084086</v>
      </c>
      <c r="D18" s="684">
        <v>4.3341382006053779</v>
      </c>
      <c r="E18" s="756"/>
      <c r="F18" s="772">
        <v>282068</v>
      </c>
      <c r="G18" s="773">
        <v>4.4581986581212121</v>
      </c>
      <c r="H18" s="756"/>
      <c r="I18" s="774">
        <v>75728</v>
      </c>
      <c r="J18" s="587">
        <f t="shared" si="1"/>
        <v>3.6336312417049967</v>
      </c>
      <c r="K18" s="773">
        <f t="shared" si="2"/>
        <v>26.84742686160784</v>
      </c>
      <c r="L18" s="396"/>
      <c r="M18" s="396">
        <f t="shared" si="3"/>
        <v>3</v>
      </c>
      <c r="N18" s="396">
        <v>8</v>
      </c>
      <c r="O18" s="396">
        <f t="shared" si="4"/>
        <v>21</v>
      </c>
      <c r="P18" s="568" t="str">
        <f t="shared" si="0"/>
        <v>TOTAL</v>
      </c>
      <c r="Q18" s="762">
        <f t="shared" si="5"/>
        <v>23.5437454065545</v>
      </c>
      <c r="R18" s="873"/>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row>
    <row r="19" spans="1:259" s="742" customFormat="1" ht="18" customHeight="1" x14ac:dyDescent="0.25">
      <c r="A19" s="450"/>
      <c r="B19" s="771" t="s">
        <v>41</v>
      </c>
      <c r="C19" s="764">
        <v>7901963</v>
      </c>
      <c r="D19" s="684">
        <v>16.433198868986342</v>
      </c>
      <c r="E19" s="756"/>
      <c r="F19" s="772">
        <v>1040507</v>
      </c>
      <c r="G19" s="773">
        <v>16.445633362046483</v>
      </c>
      <c r="H19" s="756"/>
      <c r="I19" s="774">
        <v>225116</v>
      </c>
      <c r="J19" s="587">
        <f t="shared" si="1"/>
        <v>2.8488617322050231</v>
      </c>
      <c r="K19" s="773">
        <f t="shared" si="2"/>
        <v>21.635222060014975</v>
      </c>
      <c r="L19" s="396"/>
      <c r="M19" s="396">
        <f t="shared" si="3"/>
        <v>12</v>
      </c>
      <c r="N19" s="396">
        <v>9</v>
      </c>
      <c r="O19" s="396">
        <f>MATCH(N19,M$11:M$31,0)</f>
        <v>13</v>
      </c>
      <c r="P19" s="568" t="str">
        <f t="shared" si="0"/>
        <v>Madrid, Comunidad de</v>
      </c>
      <c r="Q19" s="762">
        <f t="shared" si="5"/>
        <v>23.407366626102185</v>
      </c>
      <c r="R19" s="873"/>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3</v>
      </c>
      <c r="C20" s="764">
        <v>5216195</v>
      </c>
      <c r="D20" s="684">
        <v>10.847781718847862</v>
      </c>
      <c r="E20" s="756"/>
      <c r="F20" s="772">
        <v>644872</v>
      </c>
      <c r="G20" s="773">
        <v>10.192462402895551</v>
      </c>
      <c r="H20" s="756"/>
      <c r="I20" s="774">
        <v>160563</v>
      </c>
      <c r="J20" s="587">
        <f t="shared" si="1"/>
        <v>3.0781632971926856</v>
      </c>
      <c r="K20" s="773">
        <f>I20*100/F20</f>
        <v>24.898429455767968</v>
      </c>
      <c r="L20" s="396"/>
      <c r="M20" s="396">
        <f t="shared" si="3"/>
        <v>5</v>
      </c>
      <c r="N20" s="396">
        <v>10</v>
      </c>
      <c r="O20" s="396">
        <f t="shared" si="4"/>
        <v>14</v>
      </c>
      <c r="P20" s="568" t="str">
        <f t="shared" si="0"/>
        <v>Murcia, Región de</v>
      </c>
      <c r="Q20" s="762">
        <f t="shared" si="5"/>
        <v>22.791258260408242</v>
      </c>
      <c r="R20" s="873"/>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633" customFormat="1" ht="18" customHeight="1" x14ac:dyDescent="0.25">
      <c r="A21" s="331"/>
      <c r="B21" s="763" t="s">
        <v>2</v>
      </c>
      <c r="C21" s="764">
        <v>1054306</v>
      </c>
      <c r="D21" s="684">
        <v>2.1925716643782711</v>
      </c>
      <c r="E21" s="756"/>
      <c r="F21" s="765">
        <v>150537</v>
      </c>
      <c r="G21" s="766">
        <v>2.3792980820142406</v>
      </c>
      <c r="H21" s="756"/>
      <c r="I21" s="767">
        <v>36744</v>
      </c>
      <c r="J21" s="448">
        <f t="shared" si="1"/>
        <v>3.4851361938564325</v>
      </c>
      <c r="K21" s="766">
        <f t="shared" si="2"/>
        <v>24.40861715060085</v>
      </c>
      <c r="L21" s="396"/>
      <c r="M21" s="396">
        <f t="shared" si="3"/>
        <v>6</v>
      </c>
      <c r="N21" s="396">
        <v>11</v>
      </c>
      <c r="O21" s="396">
        <f t="shared" si="4"/>
        <v>17</v>
      </c>
      <c r="P21" s="568" t="str">
        <f t="shared" si="0"/>
        <v>Rioja, La</v>
      </c>
      <c r="Q21" s="762">
        <f t="shared" si="5"/>
        <v>22.187952264585164</v>
      </c>
      <c r="R21" s="873"/>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row>
    <row r="22" spans="1:259" s="633" customFormat="1" ht="18" customHeight="1" x14ac:dyDescent="0.25">
      <c r="A22" s="331"/>
      <c r="B22" s="763" t="s">
        <v>35</v>
      </c>
      <c r="C22" s="764">
        <v>2699424</v>
      </c>
      <c r="D22" s="684">
        <v>5.6138166457770797</v>
      </c>
      <c r="E22" s="756"/>
      <c r="F22" s="765">
        <v>469573</v>
      </c>
      <c r="G22" s="766">
        <v>7.4217909103122359</v>
      </c>
      <c r="H22" s="756"/>
      <c r="I22" s="767">
        <v>76563</v>
      </c>
      <c r="J22" s="448">
        <f t="shared" si="1"/>
        <v>2.8362717379707671</v>
      </c>
      <c r="K22" s="766">
        <f t="shared" si="2"/>
        <v>16.304813096153314</v>
      </c>
      <c r="L22" s="396"/>
      <c r="M22" s="396">
        <f t="shared" si="3"/>
        <v>19</v>
      </c>
      <c r="N22" s="396">
        <v>12</v>
      </c>
      <c r="O22" s="396">
        <f t="shared" si="4"/>
        <v>9</v>
      </c>
      <c r="P22" s="568" t="str">
        <f t="shared" si="0"/>
        <v>Cataluña</v>
      </c>
      <c r="Q22" s="762">
        <f t="shared" si="5"/>
        <v>21.635222060014975</v>
      </c>
      <c r="R22" s="873"/>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row>
    <row r="23" spans="1:259" s="633" customFormat="1" ht="18" customHeight="1" x14ac:dyDescent="0.25">
      <c r="A23" s="331"/>
      <c r="B23" s="763" t="s">
        <v>42</v>
      </c>
      <c r="C23" s="764">
        <v>6871903</v>
      </c>
      <c r="D23" s="684">
        <v>14.291050034957625</v>
      </c>
      <c r="E23" s="756"/>
      <c r="F23" s="765">
        <v>802837</v>
      </c>
      <c r="G23" s="766">
        <v>12.689163024838193</v>
      </c>
      <c r="H23" s="756"/>
      <c r="I23" s="767">
        <v>187923</v>
      </c>
      <c r="J23" s="448">
        <f t="shared" si="1"/>
        <v>2.7346573430969556</v>
      </c>
      <c r="K23" s="766">
        <f t="shared" si="2"/>
        <v>23.407366626102185</v>
      </c>
      <c r="L23" s="396"/>
      <c r="M23" s="396">
        <f t="shared" si="3"/>
        <v>9</v>
      </c>
      <c r="N23" s="396">
        <v>13</v>
      </c>
      <c r="O23" s="396">
        <f t="shared" si="4"/>
        <v>16</v>
      </c>
      <c r="P23" s="568" t="str">
        <f t="shared" si="0"/>
        <v>País Vasco</v>
      </c>
      <c r="Q23" s="762">
        <f t="shared" si="5"/>
        <v>21.364252325776146</v>
      </c>
      <c r="R23" s="873"/>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43</v>
      </c>
      <c r="C24" s="764">
        <v>1551692</v>
      </c>
      <c r="D24" s="684">
        <v>3.2269530013510765</v>
      </c>
      <c r="E24" s="756"/>
      <c r="F24" s="765">
        <v>194149</v>
      </c>
      <c r="G24" s="766">
        <v>3.0686033554872409</v>
      </c>
      <c r="H24" s="756"/>
      <c r="I24" s="767">
        <v>44249</v>
      </c>
      <c r="J24" s="448">
        <f t="shared" si="1"/>
        <v>2.8516612832959116</v>
      </c>
      <c r="K24" s="766">
        <f>I24*100/F24</f>
        <v>22.791258260408242</v>
      </c>
      <c r="L24" s="396"/>
      <c r="M24" s="396">
        <f t="shared" si="3"/>
        <v>10</v>
      </c>
      <c r="N24" s="396">
        <v>14</v>
      </c>
      <c r="O24" s="396">
        <f t="shared" si="4"/>
        <v>15</v>
      </c>
      <c r="P24" s="568" t="str">
        <f t="shared" si="0"/>
        <v>Navarra, Comunidad Foral de</v>
      </c>
      <c r="Q24" s="762">
        <f t="shared" si="5"/>
        <v>19.875600791631324</v>
      </c>
      <c r="R24" s="873"/>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44</v>
      </c>
      <c r="C25" s="768">
        <v>672155</v>
      </c>
      <c r="D25" s="684">
        <v>1.3978370672937237</v>
      </c>
      <c r="E25" s="756"/>
      <c r="F25" s="769">
        <v>81351</v>
      </c>
      <c r="G25" s="766">
        <v>1.2857854100316899</v>
      </c>
      <c r="H25" s="756"/>
      <c r="I25" s="767">
        <v>16169</v>
      </c>
      <c r="J25" s="448">
        <f t="shared" si="1"/>
        <v>2.4055463397579429</v>
      </c>
      <c r="K25" s="766">
        <f t="shared" si="2"/>
        <v>19.875600791631324</v>
      </c>
      <c r="L25" s="396"/>
      <c r="M25" s="396">
        <f t="shared" si="3"/>
        <v>14</v>
      </c>
      <c r="N25" s="396">
        <v>15</v>
      </c>
      <c r="O25" s="396">
        <f t="shared" si="4"/>
        <v>18</v>
      </c>
      <c r="P25" s="568" t="str">
        <f t="shared" si="0"/>
        <v>Ceuta y Melilla</v>
      </c>
      <c r="Q25" s="770">
        <f t="shared" si="5"/>
        <v>18.153891889213696</v>
      </c>
      <c r="R25" s="873"/>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45</v>
      </c>
      <c r="C26" s="768">
        <v>2216302</v>
      </c>
      <c r="D26" s="684">
        <v>4.6090992225263738</v>
      </c>
      <c r="E26" s="756"/>
      <c r="F26" s="769">
        <v>328385</v>
      </c>
      <c r="G26" s="766">
        <v>5.1902575490560219</v>
      </c>
      <c r="H26" s="756"/>
      <c r="I26" s="767">
        <v>70157</v>
      </c>
      <c r="J26" s="448">
        <f t="shared" si="1"/>
        <v>3.1654982037646495</v>
      </c>
      <c r="K26" s="766">
        <f t="shared" si="2"/>
        <v>21.364252325776146</v>
      </c>
      <c r="L26" s="396"/>
      <c r="M26" s="396">
        <f t="shared" si="3"/>
        <v>13</v>
      </c>
      <c r="N26" s="396">
        <v>16</v>
      </c>
      <c r="O26" s="396">
        <f t="shared" si="4"/>
        <v>6</v>
      </c>
      <c r="P26" s="568" t="str">
        <f t="shared" si="0"/>
        <v>Cantabria</v>
      </c>
      <c r="Q26" s="762">
        <f t="shared" si="5"/>
        <v>18.023418734987992</v>
      </c>
      <c r="R26" s="873"/>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46</v>
      </c>
      <c r="C27" s="768">
        <v>322282</v>
      </c>
      <c r="D27" s="686">
        <v>0.67022892892495911</v>
      </c>
      <c r="E27" s="756"/>
      <c r="F27" s="769">
        <v>42149</v>
      </c>
      <c r="G27" s="775">
        <v>0.66618196761472748</v>
      </c>
      <c r="H27" s="756"/>
      <c r="I27" s="767">
        <v>9352</v>
      </c>
      <c r="J27" s="448">
        <f t="shared" si="1"/>
        <v>2.901806492450711</v>
      </c>
      <c r="K27" s="775">
        <f t="shared" si="2"/>
        <v>22.187952264585164</v>
      </c>
      <c r="L27" s="396"/>
      <c r="M27" s="396">
        <f t="shared" si="3"/>
        <v>11</v>
      </c>
      <c r="N27" s="396">
        <v>17</v>
      </c>
      <c r="O27" s="396">
        <f t="shared" si="4"/>
        <v>3</v>
      </c>
      <c r="P27" s="568" t="str">
        <f t="shared" si="0"/>
        <v>Asturias, Principado de</v>
      </c>
      <c r="Q27" s="762">
        <f t="shared" si="5"/>
        <v>17.463900144127486</v>
      </c>
      <c r="R27" s="873"/>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v>
      </c>
      <c r="C28" s="769">
        <v>168545</v>
      </c>
      <c r="D28" s="775">
        <v>0.35051208204509476</v>
      </c>
      <c r="E28" s="756"/>
      <c r="F28" s="769">
        <v>20183</v>
      </c>
      <c r="G28" s="775">
        <v>0.31900046625941408</v>
      </c>
      <c r="H28" s="756"/>
      <c r="I28" s="767">
        <v>3664</v>
      </c>
      <c r="J28" s="448">
        <f t="shared" si="1"/>
        <v>2.173900145361773</v>
      </c>
      <c r="K28" s="775">
        <f t="shared" si="2"/>
        <v>18.153891889213696</v>
      </c>
      <c r="L28" s="396"/>
      <c r="M28" s="396">
        <f t="shared" si="3"/>
        <v>15</v>
      </c>
      <c r="N28" s="396">
        <v>18</v>
      </c>
      <c r="O28" s="396">
        <f t="shared" si="4"/>
        <v>5</v>
      </c>
      <c r="P28" s="568" t="str">
        <f t="shared" si="0"/>
        <v>Canarias</v>
      </c>
      <c r="Q28" s="762">
        <f t="shared" si="5"/>
        <v>17.28471989430718</v>
      </c>
      <c r="R28" s="873"/>
      <c r="S28" s="328"/>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6" customHeight="1" x14ac:dyDescent="0.25">
      <c r="A29" s="331"/>
      <c r="B29" s="743"/>
      <c r="C29" s="776"/>
      <c r="D29" s="777"/>
      <c r="E29" s="331"/>
      <c r="F29" s="776"/>
      <c r="G29" s="777"/>
      <c r="H29" s="331"/>
      <c r="I29" s="776"/>
      <c r="J29" s="778"/>
      <c r="K29" s="777"/>
      <c r="L29" s="396"/>
      <c r="M29" s="396"/>
      <c r="N29" s="396">
        <v>19</v>
      </c>
      <c r="O29" s="396">
        <f t="shared" si="4"/>
        <v>12</v>
      </c>
      <c r="P29" s="568" t="str">
        <f t="shared" si="0"/>
        <v>Galicia</v>
      </c>
      <c r="Q29" s="762">
        <f t="shared" si="5"/>
        <v>16.304813096153314</v>
      </c>
      <c r="R29" s="874"/>
      <c r="S29" s="316"/>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5.25" customHeight="1" x14ac:dyDescent="0.25">
      <c r="A30" s="331"/>
      <c r="B30" s="779"/>
      <c r="C30" s="327"/>
      <c r="D30" s="438"/>
      <c r="E30" s="779"/>
      <c r="F30" s="779"/>
      <c r="G30" s="780"/>
      <c r="H30" s="779"/>
      <c r="I30" s="328"/>
      <c r="J30" s="328"/>
      <c r="K30" s="781"/>
      <c r="L30" s="782"/>
      <c r="M30" s="396"/>
      <c r="N30" s="396"/>
      <c r="O30" s="396"/>
      <c r="P30" s="396"/>
      <c r="Q30" s="396"/>
      <c r="R30" s="873"/>
      <c r="S30" s="328"/>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918" customFormat="1" ht="15.75" customHeight="1" x14ac:dyDescent="0.25">
      <c r="A31" s="329"/>
      <c r="B31" s="1260" t="s">
        <v>0</v>
      </c>
      <c r="C31" s="1261">
        <f>SUM(C11:C28)</f>
        <v>48085361</v>
      </c>
      <c r="D31" s="1262">
        <f>SUM(D11:D28)</f>
        <v>99.999999999999986</v>
      </c>
      <c r="E31" s="320"/>
      <c r="F31" s="1261">
        <f>SUM(F11:F28)</f>
        <v>6326950</v>
      </c>
      <c r="G31" s="1262">
        <f>SUM(G11:G28)</f>
        <v>100.00000000000003</v>
      </c>
      <c r="H31" s="320"/>
      <c r="I31" s="1261">
        <f>SUM(I11:I30)</f>
        <v>1489601</v>
      </c>
      <c r="J31" s="1263">
        <f>I31*100/C31</f>
        <v>3.097826384208699</v>
      </c>
      <c r="K31" s="1262">
        <f>I31*100/F31</f>
        <v>23.5437454065545</v>
      </c>
      <c r="L31" s="329"/>
      <c r="M31" s="329">
        <f t="shared" si="3"/>
        <v>8</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row>
    <row r="32" spans="1:259" s="631" customFormat="1" ht="4.5" customHeight="1" x14ac:dyDescent="0.25">
      <c r="A32" s="328"/>
      <c r="B32" s="783"/>
      <c r="C32" s="783"/>
      <c r="D32" s="783"/>
      <c r="E32" s="322"/>
      <c r="F32" s="746"/>
      <c r="G32" s="747"/>
      <c r="H32" s="322"/>
      <c r="I32" s="746"/>
      <c r="J32" s="746"/>
      <c r="K32" s="747"/>
      <c r="L32" s="396"/>
      <c r="M32" s="396"/>
      <c r="N32" s="396"/>
      <c r="O32" s="396"/>
      <c r="P32" s="396"/>
      <c r="Q32" s="396"/>
      <c r="R32" s="333"/>
      <c r="S32" s="333"/>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row>
    <row r="33" spans="1:259" s="650" customFormat="1" x14ac:dyDescent="0.35">
      <c r="A33" s="394"/>
      <c r="B33" s="1429" t="str">
        <f>'22solcasaadpot'!B32:M32</f>
        <v>(1) Cifras INE de población referidas al 01/01/2023. Real Decreto 1085/2023, de 5 de diciembre BOE 23.12.22.</v>
      </c>
      <c r="C33" s="1429"/>
      <c r="D33" s="1429"/>
      <c r="E33" s="1429"/>
      <c r="F33" s="1429"/>
      <c r="G33" s="1429"/>
      <c r="H33" s="1429"/>
      <c r="I33" s="1429"/>
      <c r="J33" s="1429"/>
      <c r="K33" s="1429"/>
      <c r="L33" s="1227"/>
      <c r="M33" s="1227"/>
      <c r="N33" s="1227"/>
      <c r="O33" s="1227"/>
      <c r="P33" s="496"/>
      <c r="Q33" s="333"/>
      <c r="R33" s="748"/>
      <c r="S33" s="748"/>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row>
    <row r="34" spans="1:259" x14ac:dyDescent="0.25">
      <c r="B34" s="1430" t="str">
        <f>'22solcasaadpot'!B33:Q33</f>
        <v>(2) Cifras de Población Potencialmente Dependiente calculadas según lo explicado en la metodología</v>
      </c>
      <c r="C34" s="1430"/>
      <c r="D34" s="1430"/>
      <c r="E34" s="1430"/>
      <c r="F34" s="1430"/>
      <c r="G34" s="1430"/>
      <c r="H34" s="1430"/>
      <c r="I34" s="1430"/>
      <c r="J34" s="1430"/>
      <c r="K34" s="1430"/>
      <c r="L34" s="496"/>
      <c r="M34" s="496"/>
      <c r="N34" s="496"/>
      <c r="O34" s="496"/>
      <c r="P34" s="496"/>
    </row>
    <row r="35" spans="1:259" ht="15" customHeight="1" x14ac:dyDescent="0.35">
      <c r="B35" s="397" t="s">
        <v>47</v>
      </c>
      <c r="C35" s="397"/>
      <c r="D35" s="397"/>
      <c r="L35" s="447"/>
      <c r="M35" s="360"/>
      <c r="N35" s="360"/>
      <c r="O35" s="360"/>
      <c r="P35" s="361"/>
      <c r="Q35" s="786"/>
      <c r="R35" s="329"/>
    </row>
    <row r="36" spans="1:259" x14ac:dyDescent="0.35">
      <c r="L36" s="447"/>
      <c r="M36" s="360"/>
      <c r="N36" s="360"/>
      <c r="O36" s="360"/>
      <c r="P36" s="361"/>
      <c r="Q36" s="786"/>
      <c r="R36" s="329"/>
    </row>
    <row r="37" spans="1:259" x14ac:dyDescent="0.35">
      <c r="L37" s="447"/>
      <c r="M37" s="360"/>
      <c r="N37" s="360"/>
      <c r="O37" s="360"/>
      <c r="P37" s="361"/>
      <c r="Q37" s="787"/>
      <c r="R37" s="329"/>
    </row>
    <row r="38" spans="1:259" x14ac:dyDescent="0.35">
      <c r="L38" s="447"/>
      <c r="M38" s="360"/>
      <c r="N38" s="360"/>
      <c r="O38" s="360"/>
      <c r="P38" s="361"/>
      <c r="Q38" s="786"/>
      <c r="R38" s="329"/>
    </row>
    <row r="39" spans="1:259" x14ac:dyDescent="0.35">
      <c r="L39" s="447"/>
      <c r="M39" s="360"/>
      <c r="N39" s="360"/>
      <c r="O39" s="360"/>
      <c r="P39" s="361"/>
      <c r="Q39" s="786"/>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7"/>
      <c r="R44" s="329"/>
    </row>
    <row r="45" spans="1:259" x14ac:dyDescent="0.35">
      <c r="L45" s="447"/>
      <c r="M45" s="360"/>
      <c r="N45" s="360"/>
      <c r="O45" s="360"/>
      <c r="P45" s="361"/>
      <c r="Q45" s="786"/>
      <c r="R45" s="329"/>
    </row>
    <row r="46" spans="1:259" x14ac:dyDescent="0.35">
      <c r="L46" s="447"/>
      <c r="M46" s="360"/>
      <c r="N46" s="360"/>
      <c r="O46" s="360"/>
      <c r="P46" s="361"/>
      <c r="Q46" s="786"/>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7"/>
      <c r="R50" s="329"/>
    </row>
    <row r="51" spans="12:18" x14ac:dyDescent="0.35">
      <c r="L51" s="447"/>
      <c r="M51" s="360"/>
      <c r="N51" s="360"/>
      <c r="O51" s="360"/>
      <c r="P51" s="361"/>
      <c r="Q51" s="786"/>
      <c r="R51" s="329"/>
    </row>
    <row r="52" spans="12:18" x14ac:dyDescent="0.35">
      <c r="L52" s="447"/>
      <c r="M52" s="360"/>
      <c r="N52" s="360"/>
      <c r="O52" s="360"/>
      <c r="P52" s="361"/>
      <c r="Q52" s="786"/>
      <c r="R52" s="329"/>
    </row>
    <row r="53" spans="12:18" x14ac:dyDescent="0.35">
      <c r="L53" s="447"/>
      <c r="M53" s="329"/>
      <c r="N53" s="329"/>
      <c r="O53" s="360"/>
      <c r="P53" s="361"/>
      <c r="Q53" s="786"/>
      <c r="R53" s="329"/>
    </row>
  </sheetData>
  <mergeCells count="9">
    <mergeCell ref="B33:K33"/>
    <mergeCell ref="B34:K34"/>
    <mergeCell ref="B3:H3"/>
    <mergeCell ref="A4:Q4"/>
    <mergeCell ref="B5:Q5"/>
    <mergeCell ref="F8:G8"/>
    <mergeCell ref="I8:K8"/>
    <mergeCell ref="C8:D8"/>
    <mergeCell ref="B8:B9"/>
  </mergeCells>
  <printOptions horizontalCentered="1"/>
  <pageMargins left="0" right="0" top="0.43307086614173229" bottom="0.43307086614173229" header="0" footer="0"/>
  <pageSetup paperSize="9" scale="82"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6"/>
      <c r="C2" s="1386"/>
    </row>
    <row r="3" spans="1:53" s="345" customFormat="1" ht="4.5" customHeight="1" x14ac:dyDescent="0.25">
      <c r="B3" s="1387"/>
      <c r="C3" s="1387"/>
    </row>
    <row r="4" spans="1:53" s="345" customFormat="1" ht="17.25" customHeight="1" x14ac:dyDescent="0.25">
      <c r="A4" s="1388" t="s">
        <v>425</v>
      </c>
      <c r="B4" s="1388"/>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row>
    <row r="5" spans="1:53" s="345" customFormat="1" ht="17.25" customHeight="1" x14ac:dyDescent="0.25">
      <c r="B5" s="1389" t="str">
        <f>porsaad!$B$6</f>
        <v>Situación a 31 de octubre de 2024</v>
      </c>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1:53" s="345" customFormat="1" ht="6" customHeight="1" x14ac:dyDescent="0.25"/>
    <row r="7" spans="1:53" s="322" customFormat="1" ht="12.75" customHeight="1" x14ac:dyDescent="0.25">
      <c r="A7" s="316"/>
      <c r="B7" s="1390" t="s">
        <v>12</v>
      </c>
      <c r="C7" s="317"/>
      <c r="D7" s="1393" t="s">
        <v>251</v>
      </c>
      <c r="E7" s="1394"/>
      <c r="F7" s="1394"/>
      <c r="G7" s="1394"/>
      <c r="H7" s="1394"/>
      <c r="I7" s="318"/>
      <c r="J7" s="1397"/>
      <c r="K7" s="1397"/>
      <c r="L7" s="1397"/>
      <c r="M7" s="1397"/>
      <c r="N7" s="1397"/>
      <c r="O7" s="1397"/>
      <c r="P7" s="318"/>
      <c r="Q7" s="1397"/>
      <c r="R7" s="1397"/>
      <c r="S7" s="1397"/>
      <c r="T7" s="1397"/>
      <c r="U7" s="1397"/>
      <c r="V7" s="1397"/>
      <c r="W7" s="318"/>
      <c r="X7" s="1397"/>
      <c r="Y7" s="1397"/>
      <c r="Z7" s="1397"/>
      <c r="AA7" s="1397"/>
      <c r="AB7" s="1397"/>
      <c r="AC7" s="1398"/>
      <c r="AD7" s="319"/>
      <c r="AE7" s="319"/>
      <c r="AF7" s="320"/>
      <c r="AG7" s="320"/>
      <c r="AH7" s="320"/>
      <c r="AI7" s="320"/>
      <c r="AJ7" s="320"/>
      <c r="AK7" s="320"/>
      <c r="AL7" s="321"/>
    </row>
    <row r="8" spans="1:53" s="322" customFormat="1" ht="33.75" customHeight="1" x14ac:dyDescent="0.25">
      <c r="A8" s="316"/>
      <c r="B8" s="1391"/>
      <c r="C8" s="317"/>
      <c r="D8" s="1395"/>
      <c r="E8" s="1396"/>
      <c r="F8" s="1396"/>
      <c r="G8" s="1396"/>
      <c r="H8" s="1396"/>
      <c r="I8" s="323"/>
      <c r="J8" s="1399" t="s">
        <v>252</v>
      </c>
      <c r="K8" s="1400"/>
      <c r="L8" s="1400"/>
      <c r="M8" s="1400"/>
      <c r="N8" s="1400"/>
      <c r="O8" s="1401"/>
      <c r="P8" s="317"/>
      <c r="Q8" s="1399" t="s">
        <v>253</v>
      </c>
      <c r="R8" s="1400"/>
      <c r="S8" s="1400"/>
      <c r="T8" s="1400"/>
      <c r="U8" s="1400"/>
      <c r="V8" s="1401"/>
      <c r="W8" s="317"/>
      <c r="X8" s="1399" t="s">
        <v>254</v>
      </c>
      <c r="Y8" s="1400"/>
      <c r="Z8" s="1400"/>
      <c r="AA8" s="1400"/>
      <c r="AB8" s="1400"/>
      <c r="AC8" s="1401"/>
      <c r="AD8" s="319"/>
      <c r="AE8" s="319"/>
      <c r="AF8" s="320"/>
      <c r="AG8" s="320"/>
      <c r="AH8" s="320"/>
      <c r="AI8" s="320"/>
      <c r="AJ8" s="320"/>
      <c r="AK8" s="320"/>
      <c r="AL8" s="321"/>
    </row>
    <row r="9" spans="1:53" s="322" customFormat="1" ht="21.75" customHeight="1" x14ac:dyDescent="0.25">
      <c r="A9" s="316"/>
      <c r="B9" s="1391"/>
      <c r="C9" s="317"/>
      <c r="D9" s="1402" t="s">
        <v>9</v>
      </c>
      <c r="E9" s="1404" t="s">
        <v>24</v>
      </c>
      <c r="F9" s="1405"/>
      <c r="G9" s="1404" t="s">
        <v>23</v>
      </c>
      <c r="H9" s="1406"/>
      <c r="I9" s="323"/>
      <c r="J9" s="1407" t="s">
        <v>9</v>
      </c>
      <c r="K9" s="1410" t="s">
        <v>223</v>
      </c>
      <c r="L9" s="1412" t="s">
        <v>24</v>
      </c>
      <c r="M9" s="1413"/>
      <c r="N9" s="1408" t="s">
        <v>23</v>
      </c>
      <c r="O9" s="1409"/>
      <c r="P9" s="317"/>
      <c r="Q9" s="1407" t="s">
        <v>9</v>
      </c>
      <c r="R9" s="1410" t="s">
        <v>223</v>
      </c>
      <c r="S9" s="1412" t="s">
        <v>24</v>
      </c>
      <c r="T9" s="1413"/>
      <c r="U9" s="1408" t="s">
        <v>23</v>
      </c>
      <c r="V9" s="1409"/>
      <c r="W9" s="317"/>
      <c r="X9" s="1407" t="s">
        <v>9</v>
      </c>
      <c r="Y9" s="1410" t="s">
        <v>223</v>
      </c>
      <c r="Z9" s="1412" t="s">
        <v>24</v>
      </c>
      <c r="AA9" s="1413"/>
      <c r="AB9" s="1408" t="s">
        <v>23</v>
      </c>
      <c r="AC9" s="1409"/>
      <c r="AD9" s="319"/>
      <c r="AE9" s="319"/>
      <c r="AF9" s="320"/>
      <c r="AG9" s="320"/>
      <c r="AH9" s="320"/>
      <c r="AI9" s="320"/>
      <c r="AJ9" s="320"/>
      <c r="AK9" s="320"/>
      <c r="AL9" s="321"/>
    </row>
    <row r="10" spans="1:53" s="322" customFormat="1" ht="36.75" customHeight="1" x14ac:dyDescent="0.25">
      <c r="A10" s="316"/>
      <c r="B10" s="1392"/>
      <c r="C10" s="317"/>
      <c r="D10" s="1403"/>
      <c r="E10" s="407" t="s">
        <v>9</v>
      </c>
      <c r="F10" s="403" t="s">
        <v>223</v>
      </c>
      <c r="G10" s="406" t="s">
        <v>9</v>
      </c>
      <c r="H10" s="886" t="s">
        <v>223</v>
      </c>
      <c r="I10" s="346"/>
      <c r="J10" s="1403"/>
      <c r="K10" s="1411"/>
      <c r="L10" s="404" t="s">
        <v>9</v>
      </c>
      <c r="M10" s="403" t="s">
        <v>223</v>
      </c>
      <c r="N10" s="407" t="s">
        <v>9</v>
      </c>
      <c r="O10" s="402" t="s">
        <v>223</v>
      </c>
      <c r="P10" s="347"/>
      <c r="Q10" s="1403"/>
      <c r="R10" s="1411"/>
      <c r="S10" s="404" t="s">
        <v>9</v>
      </c>
      <c r="T10" s="403" t="s">
        <v>223</v>
      </c>
      <c r="U10" s="407" t="s">
        <v>9</v>
      </c>
      <c r="V10" s="402" t="s">
        <v>223</v>
      </c>
      <c r="W10" s="347"/>
      <c r="X10" s="1403"/>
      <c r="Y10" s="1411"/>
      <c r="Z10" s="404" t="s">
        <v>9</v>
      </c>
      <c r="AA10" s="403" t="s">
        <v>223</v>
      </c>
      <c r="AB10" s="407" t="s">
        <v>9</v>
      </c>
      <c r="AC10" s="402" t="s">
        <v>223</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288014</v>
      </c>
      <c r="E12" s="352">
        <f>L12+S12+Z12</f>
        <v>181036</v>
      </c>
      <c r="F12" s="353">
        <f>E12/$D12*100</f>
        <v>62.856666689813693</v>
      </c>
      <c r="G12" s="352">
        <f>N12+U12+AB12</f>
        <v>106978</v>
      </c>
      <c r="H12" s="354">
        <f>G12/$D12*100</f>
        <v>37.143333310186307</v>
      </c>
      <c r="I12" s="350"/>
      <c r="J12" s="355">
        <v>88119</v>
      </c>
      <c r="K12" s="356">
        <v>30.59538772420785</v>
      </c>
      <c r="L12" s="357">
        <v>35834</v>
      </c>
      <c r="M12" s="353">
        <v>40.665463747886385</v>
      </c>
      <c r="N12" s="357">
        <v>52285</v>
      </c>
      <c r="O12" s="358">
        <v>59.334536252113622</v>
      </c>
      <c r="P12" s="350"/>
      <c r="Q12" s="355">
        <v>58937</v>
      </c>
      <c r="R12" s="356">
        <v>20.463241370211172</v>
      </c>
      <c r="S12" s="357">
        <v>38802</v>
      </c>
      <c r="T12" s="353">
        <v>65.836401581349577</v>
      </c>
      <c r="U12" s="357">
        <v>20135</v>
      </c>
      <c r="V12" s="358">
        <v>34.163598418650423</v>
      </c>
      <c r="W12" s="350"/>
      <c r="X12" s="355">
        <v>140958</v>
      </c>
      <c r="Y12" s="356">
        <v>48.941370905580975</v>
      </c>
      <c r="Z12" s="357">
        <v>106400</v>
      </c>
      <c r="AA12" s="353">
        <v>75.483477347862475</v>
      </c>
      <c r="AB12" s="357">
        <v>34558</v>
      </c>
      <c r="AC12" s="358">
        <f t="shared" ref="AC12:AC29" si="0">AB12/$X12*100</f>
        <v>24.516522652137514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44256</v>
      </c>
      <c r="E13" s="365">
        <f t="shared" ref="E13:E29" si="2">L13+S13+Z13</f>
        <v>28542</v>
      </c>
      <c r="F13" s="366">
        <f t="shared" ref="F13:H29" si="3">E13/$D13*100</f>
        <v>64.492950108459866</v>
      </c>
      <c r="G13" s="365">
        <f t="shared" ref="G13:G29" si="4">N13+U13+AB13</f>
        <v>15714</v>
      </c>
      <c r="H13" s="367">
        <f t="shared" si="3"/>
        <v>35.507049891540134</v>
      </c>
      <c r="I13" s="350"/>
      <c r="J13" s="368">
        <v>8741</v>
      </c>
      <c r="K13" s="369">
        <v>19.750994215473607</v>
      </c>
      <c r="L13" s="370">
        <v>3670</v>
      </c>
      <c r="M13" s="371">
        <v>41.986042786866491</v>
      </c>
      <c r="N13" s="370">
        <v>5071</v>
      </c>
      <c r="O13" s="372">
        <v>58.013957213133502</v>
      </c>
      <c r="P13" s="350"/>
      <c r="Q13" s="368">
        <v>8111</v>
      </c>
      <c r="R13" s="369">
        <v>18.327458423716557</v>
      </c>
      <c r="S13" s="370">
        <v>4918</v>
      </c>
      <c r="T13" s="371">
        <v>60.633707311059062</v>
      </c>
      <c r="U13" s="370">
        <v>3193</v>
      </c>
      <c r="V13" s="372">
        <v>39.366292688940945</v>
      </c>
      <c r="W13" s="350"/>
      <c r="X13" s="368">
        <v>27404</v>
      </c>
      <c r="Y13" s="369">
        <v>61.921547360809839</v>
      </c>
      <c r="Z13" s="370">
        <v>19954</v>
      </c>
      <c r="AA13" s="371">
        <v>72.814187709823386</v>
      </c>
      <c r="AB13" s="370">
        <v>7450</v>
      </c>
      <c r="AC13" s="372">
        <f t="shared" si="0"/>
        <v>27.185812290176614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32110</v>
      </c>
      <c r="E14" s="365">
        <f t="shared" si="2"/>
        <v>20812</v>
      </c>
      <c r="F14" s="366">
        <f t="shared" si="3"/>
        <v>64.81469947056992</v>
      </c>
      <c r="G14" s="365">
        <f t="shared" si="4"/>
        <v>11298</v>
      </c>
      <c r="H14" s="367">
        <f t="shared" si="3"/>
        <v>35.185300529430087</v>
      </c>
      <c r="I14" s="350"/>
      <c r="J14" s="368">
        <v>7774</v>
      </c>
      <c r="K14" s="369">
        <v>24.210526315789473</v>
      </c>
      <c r="L14" s="370">
        <v>3175</v>
      </c>
      <c r="M14" s="371">
        <v>40.841265757653716</v>
      </c>
      <c r="N14" s="370">
        <v>4599</v>
      </c>
      <c r="O14" s="372">
        <v>59.158734242346277</v>
      </c>
      <c r="P14" s="350"/>
      <c r="Q14" s="368">
        <v>6599</v>
      </c>
      <c r="R14" s="369">
        <v>20.551230146371847</v>
      </c>
      <c r="S14" s="370">
        <v>3908</v>
      </c>
      <c r="T14" s="371">
        <v>59.221094105167452</v>
      </c>
      <c r="U14" s="370">
        <v>2691</v>
      </c>
      <c r="V14" s="372">
        <v>40.778905894832548</v>
      </c>
      <c r="W14" s="350"/>
      <c r="X14" s="368">
        <v>17737</v>
      </c>
      <c r="Y14" s="369">
        <v>55.238243537838684</v>
      </c>
      <c r="Z14" s="370">
        <v>13729</v>
      </c>
      <c r="AA14" s="371">
        <v>77.403168517787677</v>
      </c>
      <c r="AB14" s="370">
        <v>4008</v>
      </c>
      <c r="AC14" s="372">
        <f t="shared" si="0"/>
        <v>22.596831482212323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31705</v>
      </c>
      <c r="E15" s="365">
        <f t="shared" si="2"/>
        <v>19652</v>
      </c>
      <c r="F15" s="366">
        <f t="shared" si="3"/>
        <v>61.983914209115277</v>
      </c>
      <c r="G15" s="365">
        <f t="shared" si="4"/>
        <v>12053</v>
      </c>
      <c r="H15" s="367">
        <f t="shared" si="3"/>
        <v>38.016085790884716</v>
      </c>
      <c r="I15" s="350"/>
      <c r="J15" s="368">
        <v>8513</v>
      </c>
      <c r="K15" s="369">
        <v>26.850654470903645</v>
      </c>
      <c r="L15" s="370">
        <v>3591</v>
      </c>
      <c r="M15" s="371">
        <v>42.182544343944556</v>
      </c>
      <c r="N15" s="370">
        <v>4922</v>
      </c>
      <c r="O15" s="372">
        <v>57.817455656055451</v>
      </c>
      <c r="P15" s="350"/>
      <c r="Q15" s="368">
        <v>6866</v>
      </c>
      <c r="R15" s="369">
        <v>21.655890238132784</v>
      </c>
      <c r="S15" s="370">
        <v>4099</v>
      </c>
      <c r="T15" s="371">
        <v>59.699970870958339</v>
      </c>
      <c r="U15" s="370">
        <v>2767</v>
      </c>
      <c r="V15" s="372">
        <v>40.300029129041654</v>
      </c>
      <c r="W15" s="350"/>
      <c r="X15" s="368">
        <v>16326</v>
      </c>
      <c r="Y15" s="369">
        <v>51.493455290963574</v>
      </c>
      <c r="Z15" s="370">
        <v>11962</v>
      </c>
      <c r="AA15" s="371">
        <v>73.269631263016038</v>
      </c>
      <c r="AB15" s="370">
        <v>4364</v>
      </c>
      <c r="AC15" s="372">
        <f t="shared" si="0"/>
        <v>26.730368736983952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43828</v>
      </c>
      <c r="E16" s="365">
        <f t="shared" si="2"/>
        <v>25736</v>
      </c>
      <c r="F16" s="366">
        <f t="shared" si="3"/>
        <v>58.720452678652912</v>
      </c>
      <c r="G16" s="365">
        <f t="shared" si="4"/>
        <v>18092</v>
      </c>
      <c r="H16" s="367">
        <f t="shared" si="3"/>
        <v>41.279547321347081</v>
      </c>
      <c r="I16" s="350"/>
      <c r="J16" s="368">
        <v>17370</v>
      </c>
      <c r="K16" s="369">
        <v>39.632198594505795</v>
      </c>
      <c r="L16" s="370">
        <v>7112</v>
      </c>
      <c r="M16" s="371">
        <v>40.944156591824985</v>
      </c>
      <c r="N16" s="370">
        <v>10258</v>
      </c>
      <c r="O16" s="372">
        <v>59.055843408175015</v>
      </c>
      <c r="P16" s="350"/>
      <c r="Q16" s="368">
        <v>8776</v>
      </c>
      <c r="R16" s="369">
        <v>20.023729122935112</v>
      </c>
      <c r="S16" s="370">
        <v>5319</v>
      </c>
      <c r="T16" s="371">
        <v>60.608477666362802</v>
      </c>
      <c r="U16" s="370">
        <v>3457</v>
      </c>
      <c r="V16" s="372">
        <v>39.391522333637191</v>
      </c>
      <c r="W16" s="350"/>
      <c r="X16" s="368">
        <v>17682</v>
      </c>
      <c r="Y16" s="369">
        <v>40.344072282559097</v>
      </c>
      <c r="Z16" s="370">
        <v>13305</v>
      </c>
      <c r="AA16" s="371">
        <v>75.246012894468947</v>
      </c>
      <c r="AB16" s="370">
        <v>4377</v>
      </c>
      <c r="AC16" s="372">
        <f t="shared" si="0"/>
        <v>24.753987105531046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18009</v>
      </c>
      <c r="E17" s="375">
        <f t="shared" si="2"/>
        <v>11248</v>
      </c>
      <c r="F17" s="376">
        <f t="shared" si="3"/>
        <v>62.457660058859453</v>
      </c>
      <c r="G17" s="375">
        <f t="shared" si="4"/>
        <v>6761</v>
      </c>
      <c r="H17" s="367">
        <f t="shared" si="3"/>
        <v>37.54233994114054</v>
      </c>
      <c r="I17" s="350"/>
      <c r="J17" s="377">
        <v>4689</v>
      </c>
      <c r="K17" s="378">
        <v>26.036981509245376</v>
      </c>
      <c r="L17" s="375">
        <v>1933</v>
      </c>
      <c r="M17" s="376">
        <v>41.224141608018769</v>
      </c>
      <c r="N17" s="375">
        <v>2756</v>
      </c>
      <c r="O17" s="372">
        <v>58.775858391981231</v>
      </c>
      <c r="P17" s="350"/>
      <c r="Q17" s="377">
        <v>3836</v>
      </c>
      <c r="R17" s="378">
        <v>21.300460880670776</v>
      </c>
      <c r="S17" s="375">
        <v>2146</v>
      </c>
      <c r="T17" s="376">
        <v>55.943691345151201</v>
      </c>
      <c r="U17" s="375">
        <v>1690</v>
      </c>
      <c r="V17" s="372">
        <v>44.056308654848806</v>
      </c>
      <c r="W17" s="350"/>
      <c r="X17" s="377">
        <v>9484</v>
      </c>
      <c r="Y17" s="378">
        <v>52.662557610083852</v>
      </c>
      <c r="Z17" s="375">
        <v>7169</v>
      </c>
      <c r="AA17" s="376">
        <v>75.590468156895824</v>
      </c>
      <c r="AB17" s="375">
        <v>2315</v>
      </c>
      <c r="AC17" s="372">
        <f t="shared" si="0"/>
        <v>24.409531843104176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125451</v>
      </c>
      <c r="E18" s="365">
        <f t="shared" si="2"/>
        <v>79538</v>
      </c>
      <c r="F18" s="366">
        <f t="shared" si="3"/>
        <v>63.401646858135841</v>
      </c>
      <c r="G18" s="365">
        <f t="shared" si="4"/>
        <v>45913</v>
      </c>
      <c r="H18" s="367">
        <f t="shared" si="3"/>
        <v>36.598353141864152</v>
      </c>
      <c r="I18" s="350"/>
      <c r="J18" s="368">
        <v>26037</v>
      </c>
      <c r="K18" s="369">
        <v>20.754716981132077</v>
      </c>
      <c r="L18" s="370">
        <v>10876</v>
      </c>
      <c r="M18" s="371">
        <v>41.771325421515535</v>
      </c>
      <c r="N18" s="370">
        <v>15161</v>
      </c>
      <c r="O18" s="372">
        <v>58.228674578484465</v>
      </c>
      <c r="P18" s="350"/>
      <c r="Q18" s="368">
        <v>21550</v>
      </c>
      <c r="R18" s="369">
        <v>17.178021697714644</v>
      </c>
      <c r="S18" s="370">
        <v>12314</v>
      </c>
      <c r="T18" s="371">
        <v>57.141531322505799</v>
      </c>
      <c r="U18" s="370">
        <v>9236</v>
      </c>
      <c r="V18" s="372">
        <v>42.858468677494201</v>
      </c>
      <c r="W18" s="350"/>
      <c r="X18" s="368">
        <v>77864</v>
      </c>
      <c r="Y18" s="369">
        <v>62.067261321153275</v>
      </c>
      <c r="Z18" s="370">
        <v>56348</v>
      </c>
      <c r="AA18" s="371">
        <v>72.367204356313579</v>
      </c>
      <c r="AB18" s="370">
        <v>21516</v>
      </c>
      <c r="AC18" s="372">
        <f t="shared" si="0"/>
        <v>27.632795643686425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75728</v>
      </c>
      <c r="E19" s="365">
        <f t="shared" si="2"/>
        <v>48075</v>
      </c>
      <c r="F19" s="366">
        <f t="shared" si="3"/>
        <v>63.483784069300654</v>
      </c>
      <c r="G19" s="365">
        <f t="shared" si="4"/>
        <v>27653</v>
      </c>
      <c r="H19" s="367">
        <f t="shared" si="3"/>
        <v>36.516215930699346</v>
      </c>
      <c r="I19" s="350"/>
      <c r="J19" s="368">
        <v>17205</v>
      </c>
      <c r="K19" s="369">
        <v>22.719469680963446</v>
      </c>
      <c r="L19" s="370">
        <v>7026</v>
      </c>
      <c r="M19" s="371">
        <v>40.836965998256318</v>
      </c>
      <c r="N19" s="370">
        <v>10179</v>
      </c>
      <c r="O19" s="372">
        <v>59.163034001743675</v>
      </c>
      <c r="P19" s="350"/>
      <c r="Q19" s="368">
        <v>13352</v>
      </c>
      <c r="R19" s="369">
        <v>17.631523346714555</v>
      </c>
      <c r="S19" s="370">
        <v>8285</v>
      </c>
      <c r="T19" s="371">
        <v>62.050629119233072</v>
      </c>
      <c r="U19" s="370">
        <v>5067</v>
      </c>
      <c r="V19" s="372">
        <v>37.949370880766928</v>
      </c>
      <c r="W19" s="350"/>
      <c r="X19" s="368">
        <v>45171</v>
      </c>
      <c r="Y19" s="369">
        <v>59.649006972321992</v>
      </c>
      <c r="Z19" s="370">
        <v>32764</v>
      </c>
      <c r="AA19" s="371">
        <v>72.533262491421496</v>
      </c>
      <c r="AB19" s="370">
        <v>12407</v>
      </c>
      <c r="AC19" s="372">
        <f t="shared" si="0"/>
        <v>27.466737508578515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225116</v>
      </c>
      <c r="E20" s="365">
        <f t="shared" si="2"/>
        <v>142583</v>
      </c>
      <c r="F20" s="366">
        <f t="shared" si="3"/>
        <v>63.337568187068008</v>
      </c>
      <c r="G20" s="365">
        <f t="shared" si="4"/>
        <v>82533</v>
      </c>
      <c r="H20" s="367">
        <f t="shared" si="3"/>
        <v>36.662431812931999</v>
      </c>
      <c r="I20" s="350"/>
      <c r="J20" s="368">
        <v>58535</v>
      </c>
      <c r="K20" s="369">
        <v>26.002150002665292</v>
      </c>
      <c r="L20" s="370">
        <v>24831</v>
      </c>
      <c r="M20" s="371">
        <v>42.420773895959684</v>
      </c>
      <c r="N20" s="370">
        <v>33704</v>
      </c>
      <c r="O20" s="372">
        <v>57.579226104040316</v>
      </c>
      <c r="P20" s="350"/>
      <c r="Q20" s="368">
        <v>45129</v>
      </c>
      <c r="R20" s="369">
        <v>20.04699799214627</v>
      </c>
      <c r="S20" s="370">
        <v>27534</v>
      </c>
      <c r="T20" s="371">
        <v>61.011766270025923</v>
      </c>
      <c r="U20" s="370">
        <v>17595</v>
      </c>
      <c r="V20" s="372">
        <v>38.988233729974077</v>
      </c>
      <c r="W20" s="350"/>
      <c r="X20" s="368">
        <v>121452</v>
      </c>
      <c r="Y20" s="369">
        <v>53.95085200518843</v>
      </c>
      <c r="Z20" s="370">
        <v>90218</v>
      </c>
      <c r="AA20" s="371">
        <v>74.28284425122682</v>
      </c>
      <c r="AB20" s="370">
        <v>31234</v>
      </c>
      <c r="AC20" s="372">
        <f t="shared" si="0"/>
        <v>25.71715574877318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160563</v>
      </c>
      <c r="E21" s="365">
        <f t="shared" si="2"/>
        <v>100495</v>
      </c>
      <c r="F21" s="366">
        <f t="shared" si="3"/>
        <v>62.589139465505752</v>
      </c>
      <c r="G21" s="365">
        <f t="shared" si="4"/>
        <v>60068</v>
      </c>
      <c r="H21" s="367">
        <f t="shared" si="3"/>
        <v>37.410860534494248</v>
      </c>
      <c r="I21" s="350"/>
      <c r="J21" s="368">
        <v>42141</v>
      </c>
      <c r="K21" s="369">
        <v>26.245772687356368</v>
      </c>
      <c r="L21" s="370">
        <v>16993</v>
      </c>
      <c r="M21" s="371">
        <v>40.324149877791228</v>
      </c>
      <c r="N21" s="370">
        <v>25148</v>
      </c>
      <c r="O21" s="372">
        <v>59.675850122208772</v>
      </c>
      <c r="P21" s="350"/>
      <c r="Q21" s="368">
        <v>32689</v>
      </c>
      <c r="R21" s="369">
        <v>20.358986815144213</v>
      </c>
      <c r="S21" s="370">
        <v>19988</v>
      </c>
      <c r="T21" s="371">
        <v>61.145951237419318</v>
      </c>
      <c r="U21" s="370">
        <v>12701</v>
      </c>
      <c r="V21" s="372">
        <v>38.854048762580682</v>
      </c>
      <c r="W21" s="350"/>
      <c r="X21" s="368">
        <v>85733</v>
      </c>
      <c r="Y21" s="369">
        <v>53.395240497499415</v>
      </c>
      <c r="Z21" s="370">
        <v>63514</v>
      </c>
      <c r="AA21" s="371">
        <v>74.083491770963334</v>
      </c>
      <c r="AB21" s="370">
        <v>22219</v>
      </c>
      <c r="AC21" s="372">
        <f t="shared" si="0"/>
        <v>25.916508229036662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36744</v>
      </c>
      <c r="E22" s="365">
        <f t="shared" si="2"/>
        <v>23628</v>
      </c>
      <c r="F22" s="366">
        <f t="shared" si="3"/>
        <v>64.304376224689747</v>
      </c>
      <c r="G22" s="365">
        <f t="shared" si="4"/>
        <v>13116</v>
      </c>
      <c r="H22" s="367">
        <f t="shared" si="3"/>
        <v>35.695623775310253</v>
      </c>
      <c r="I22" s="350"/>
      <c r="J22" s="368">
        <v>9011</v>
      </c>
      <c r="K22" s="369">
        <v>24.523731765730457</v>
      </c>
      <c r="L22" s="370">
        <v>3796</v>
      </c>
      <c r="M22" s="371">
        <v>42.126290089890134</v>
      </c>
      <c r="N22" s="370">
        <v>5215</v>
      </c>
      <c r="O22" s="372">
        <v>57.873709910109859</v>
      </c>
      <c r="P22" s="350"/>
      <c r="Q22" s="368">
        <v>6819</v>
      </c>
      <c r="R22" s="369">
        <v>18.558131939908556</v>
      </c>
      <c r="S22" s="370">
        <v>4229</v>
      </c>
      <c r="T22" s="371">
        <v>62.017891186390962</v>
      </c>
      <c r="U22" s="370">
        <v>2590</v>
      </c>
      <c r="V22" s="372">
        <v>37.982108813609031</v>
      </c>
      <c r="W22" s="350"/>
      <c r="X22" s="368">
        <v>20914</v>
      </c>
      <c r="Y22" s="369">
        <v>56.918136294360991</v>
      </c>
      <c r="Z22" s="370">
        <v>15603</v>
      </c>
      <c r="AA22" s="371">
        <v>74.605527397915267</v>
      </c>
      <c r="AB22" s="370">
        <v>5311</v>
      </c>
      <c r="AC22" s="372">
        <f t="shared" si="0"/>
        <v>25.394472602084729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76563</v>
      </c>
      <c r="E23" s="365">
        <f t="shared" si="2"/>
        <v>47604</v>
      </c>
      <c r="F23" s="366">
        <f t="shared" si="3"/>
        <v>62.176247012264405</v>
      </c>
      <c r="G23" s="365">
        <f t="shared" si="4"/>
        <v>28959</v>
      </c>
      <c r="H23" s="367">
        <f t="shared" si="3"/>
        <v>37.823752987735595</v>
      </c>
      <c r="I23" s="350"/>
      <c r="J23" s="368">
        <v>21870</v>
      </c>
      <c r="K23" s="369">
        <v>28.56471141412954</v>
      </c>
      <c r="L23" s="370">
        <v>8430</v>
      </c>
      <c r="M23" s="371">
        <v>38.545953360768173</v>
      </c>
      <c r="N23" s="370">
        <v>13440</v>
      </c>
      <c r="O23" s="372">
        <v>61.454046639231827</v>
      </c>
      <c r="P23" s="350"/>
      <c r="Q23" s="368">
        <v>13442</v>
      </c>
      <c r="R23" s="369">
        <v>17.556783302639655</v>
      </c>
      <c r="S23" s="370">
        <v>7820</v>
      </c>
      <c r="T23" s="371">
        <v>58.175866686504982</v>
      </c>
      <c r="U23" s="370">
        <v>5622</v>
      </c>
      <c r="V23" s="372">
        <v>41.824133313495018</v>
      </c>
      <c r="W23" s="350"/>
      <c r="X23" s="368">
        <v>41251</v>
      </c>
      <c r="Y23" s="369">
        <v>53.878505283230801</v>
      </c>
      <c r="Z23" s="370">
        <v>31354</v>
      </c>
      <c r="AA23" s="371">
        <v>76.007854355045936</v>
      </c>
      <c r="AB23" s="370">
        <v>9897</v>
      </c>
      <c r="AC23" s="372">
        <f t="shared" si="0"/>
        <v>23.992145644954061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187923</v>
      </c>
      <c r="E24" s="365">
        <f t="shared" si="2"/>
        <v>123263</v>
      </c>
      <c r="F24" s="366">
        <f t="shared" si="3"/>
        <v>65.592290459390284</v>
      </c>
      <c r="G24" s="365">
        <f t="shared" si="4"/>
        <v>64660</v>
      </c>
      <c r="H24" s="367">
        <f t="shared" si="3"/>
        <v>34.407709540609716</v>
      </c>
      <c r="I24" s="350"/>
      <c r="J24" s="368">
        <v>49421</v>
      </c>
      <c r="K24" s="369">
        <v>26.298537166818324</v>
      </c>
      <c r="L24" s="370">
        <v>22789</v>
      </c>
      <c r="M24" s="371">
        <v>46.111976690071025</v>
      </c>
      <c r="N24" s="370">
        <v>26632</v>
      </c>
      <c r="O24" s="372">
        <v>53.888023309928975</v>
      </c>
      <c r="P24" s="350"/>
      <c r="Q24" s="368">
        <v>33040</v>
      </c>
      <c r="R24" s="369">
        <v>17.581669087871095</v>
      </c>
      <c r="S24" s="370">
        <v>20950</v>
      </c>
      <c r="T24" s="371">
        <v>63.407990314769982</v>
      </c>
      <c r="U24" s="370">
        <v>12090</v>
      </c>
      <c r="V24" s="372">
        <v>36.592009685230025</v>
      </c>
      <c r="W24" s="350"/>
      <c r="X24" s="368">
        <v>105462</v>
      </c>
      <c r="Y24" s="369">
        <v>56.119793745310574</v>
      </c>
      <c r="Z24" s="370">
        <v>79524</v>
      </c>
      <c r="AA24" s="371">
        <v>75.405359276327019</v>
      </c>
      <c r="AB24" s="370">
        <v>25938</v>
      </c>
      <c r="AC24" s="372">
        <f t="shared" si="0"/>
        <v>24.594640723672981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44249</v>
      </c>
      <c r="E25" s="365">
        <f t="shared" si="2"/>
        <v>25677</v>
      </c>
      <c r="F25" s="366">
        <f t="shared" si="3"/>
        <v>58.028430021017421</v>
      </c>
      <c r="G25" s="365">
        <f t="shared" si="4"/>
        <v>18572</v>
      </c>
      <c r="H25" s="367">
        <f t="shared" si="3"/>
        <v>41.971569978982579</v>
      </c>
      <c r="I25" s="350"/>
      <c r="J25" s="368">
        <v>16223</v>
      </c>
      <c r="K25" s="369">
        <v>36.662975434473097</v>
      </c>
      <c r="L25" s="370">
        <v>6045</v>
      </c>
      <c r="M25" s="371">
        <v>37.261912100104787</v>
      </c>
      <c r="N25" s="370">
        <v>10178</v>
      </c>
      <c r="O25" s="372">
        <v>62.738087899895213</v>
      </c>
      <c r="P25" s="350"/>
      <c r="Q25" s="368">
        <v>8654</v>
      </c>
      <c r="R25" s="369">
        <v>19.557504124386995</v>
      </c>
      <c r="S25" s="370">
        <v>5279</v>
      </c>
      <c r="T25" s="371">
        <v>61.000693321007624</v>
      </c>
      <c r="U25" s="370">
        <v>3375</v>
      </c>
      <c r="V25" s="372">
        <v>38.999306678992376</v>
      </c>
      <c r="W25" s="350"/>
      <c r="X25" s="368">
        <v>19372</v>
      </c>
      <c r="Y25" s="369">
        <v>43.779520441139915</v>
      </c>
      <c r="Z25" s="370">
        <v>14353</v>
      </c>
      <c r="AA25" s="371">
        <v>74.09147222795788</v>
      </c>
      <c r="AB25" s="370">
        <v>5019</v>
      </c>
      <c r="AC25" s="372">
        <f t="shared" si="0"/>
        <v>25.908527772042124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16169</v>
      </c>
      <c r="E26" s="380">
        <f t="shared" si="2"/>
        <v>10322</v>
      </c>
      <c r="F26" s="381">
        <f t="shared" si="3"/>
        <v>63.838208918300452</v>
      </c>
      <c r="G26" s="380">
        <f t="shared" si="4"/>
        <v>5847</v>
      </c>
      <c r="H26" s="367">
        <f t="shared" si="3"/>
        <v>36.161791081699548</v>
      </c>
      <c r="I26" s="350"/>
      <c r="J26" s="377">
        <v>3396</v>
      </c>
      <c r="K26" s="378">
        <v>21.003154183932217</v>
      </c>
      <c r="L26" s="375">
        <v>1412</v>
      </c>
      <c r="M26" s="376">
        <v>41.57832744405183</v>
      </c>
      <c r="N26" s="375">
        <v>1984</v>
      </c>
      <c r="O26" s="372">
        <v>58.421672555948177</v>
      </c>
      <c r="P26" s="350"/>
      <c r="Q26" s="377">
        <v>2696</v>
      </c>
      <c r="R26" s="378">
        <v>16.673882120106377</v>
      </c>
      <c r="S26" s="375">
        <v>1503</v>
      </c>
      <c r="T26" s="376">
        <v>55.749258160237389</v>
      </c>
      <c r="U26" s="375">
        <v>1193</v>
      </c>
      <c r="V26" s="372">
        <v>44.250741839762611</v>
      </c>
      <c r="W26" s="350"/>
      <c r="X26" s="377">
        <v>10077</v>
      </c>
      <c r="Y26" s="378">
        <v>62.322963695961406</v>
      </c>
      <c r="Z26" s="375">
        <v>7407</v>
      </c>
      <c r="AA26" s="376">
        <v>73.504019053289667</v>
      </c>
      <c r="AB26" s="375">
        <v>2670</v>
      </c>
      <c r="AC26" s="372">
        <f t="shared" si="0"/>
        <v>26.495980946710329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70157</v>
      </c>
      <c r="E27" s="380">
        <f t="shared" si="2"/>
        <v>43410</v>
      </c>
      <c r="F27" s="381">
        <f t="shared" si="3"/>
        <v>61.875507789671737</v>
      </c>
      <c r="G27" s="380">
        <f t="shared" si="4"/>
        <v>26747</v>
      </c>
      <c r="H27" s="367">
        <f t="shared" si="3"/>
        <v>38.124492210328263</v>
      </c>
      <c r="I27" s="350"/>
      <c r="J27" s="377">
        <v>17721</v>
      </c>
      <c r="K27" s="378">
        <v>25.25906181849281</v>
      </c>
      <c r="L27" s="375">
        <v>6979</v>
      </c>
      <c r="M27" s="376">
        <v>39.382653349133797</v>
      </c>
      <c r="N27" s="375">
        <v>10742</v>
      </c>
      <c r="O27" s="372">
        <v>60.617346650866196</v>
      </c>
      <c r="P27" s="350"/>
      <c r="Q27" s="377">
        <v>12843</v>
      </c>
      <c r="R27" s="378">
        <v>18.306084923813732</v>
      </c>
      <c r="S27" s="375">
        <v>7225</v>
      </c>
      <c r="T27" s="376">
        <v>56.256326403488274</v>
      </c>
      <c r="U27" s="375">
        <v>5618</v>
      </c>
      <c r="V27" s="372">
        <v>43.743673596511719</v>
      </c>
      <c r="W27" s="350"/>
      <c r="X27" s="377">
        <v>39593</v>
      </c>
      <c r="Y27" s="378">
        <v>56.434853257693462</v>
      </c>
      <c r="Z27" s="375">
        <v>29206</v>
      </c>
      <c r="AA27" s="376">
        <v>73.76556462000859</v>
      </c>
      <c r="AB27" s="375">
        <v>10387</v>
      </c>
      <c r="AC27" s="372">
        <f t="shared" si="0"/>
        <v>26.23443537999141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9352</v>
      </c>
      <c r="E28" s="380">
        <f t="shared" si="2"/>
        <v>6140</v>
      </c>
      <c r="F28" s="381">
        <f t="shared" si="3"/>
        <v>65.654405474764758</v>
      </c>
      <c r="G28" s="380">
        <f t="shared" si="4"/>
        <v>3212</v>
      </c>
      <c r="H28" s="382">
        <f t="shared" si="3"/>
        <v>34.345594525235242</v>
      </c>
      <c r="I28" s="350"/>
      <c r="J28" s="377">
        <v>1561</v>
      </c>
      <c r="K28" s="378">
        <v>16.691616766467064</v>
      </c>
      <c r="L28" s="375">
        <v>660</v>
      </c>
      <c r="M28" s="376">
        <v>42.280589365791158</v>
      </c>
      <c r="N28" s="375">
        <v>901</v>
      </c>
      <c r="O28" s="383">
        <v>57.719410634208842</v>
      </c>
      <c r="P28" s="350"/>
      <c r="Q28" s="377">
        <v>1689</v>
      </c>
      <c r="R28" s="378">
        <v>18.060307955517533</v>
      </c>
      <c r="S28" s="375">
        <v>1002</v>
      </c>
      <c r="T28" s="376">
        <v>59.325044404973362</v>
      </c>
      <c r="U28" s="375">
        <v>687</v>
      </c>
      <c r="V28" s="383">
        <v>40.674955595026638</v>
      </c>
      <c r="W28" s="350"/>
      <c r="X28" s="377">
        <v>6102</v>
      </c>
      <c r="Y28" s="378">
        <v>65.248075278015392</v>
      </c>
      <c r="Z28" s="375">
        <v>4478</v>
      </c>
      <c r="AA28" s="376">
        <v>73.385775155686659</v>
      </c>
      <c r="AB28" s="375">
        <v>1624</v>
      </c>
      <c r="AC28" s="383">
        <f t="shared" si="0"/>
        <v>26.614224844313338</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3664</v>
      </c>
      <c r="E29" s="386">
        <f t="shared" si="2"/>
        <v>1967</v>
      </c>
      <c r="F29" s="387">
        <f t="shared" si="3"/>
        <v>53.68449781659389</v>
      </c>
      <c r="G29" s="386">
        <f t="shared" si="4"/>
        <v>1697</v>
      </c>
      <c r="H29" s="388">
        <f t="shared" si="3"/>
        <v>46.315502183406117</v>
      </c>
      <c r="I29" s="350"/>
      <c r="J29" s="389">
        <v>2032</v>
      </c>
      <c r="K29" s="390">
        <v>55.458515283842793</v>
      </c>
      <c r="L29" s="391">
        <v>747</v>
      </c>
      <c r="M29" s="392">
        <v>36.761811023622052</v>
      </c>
      <c r="N29" s="391">
        <v>1285</v>
      </c>
      <c r="O29" s="393">
        <v>63.238188976377948</v>
      </c>
      <c r="P29" s="350"/>
      <c r="Q29" s="389">
        <v>560</v>
      </c>
      <c r="R29" s="390">
        <v>15.283842794759824</v>
      </c>
      <c r="S29" s="391">
        <v>391</v>
      </c>
      <c r="T29" s="392">
        <v>69.821428571428569</v>
      </c>
      <c r="U29" s="391">
        <v>169</v>
      </c>
      <c r="V29" s="393">
        <v>30.178571428571427</v>
      </c>
      <c r="W29" s="350"/>
      <c r="X29" s="389">
        <v>1072</v>
      </c>
      <c r="Y29" s="390">
        <v>29.257641921397383</v>
      </c>
      <c r="Z29" s="391">
        <v>829</v>
      </c>
      <c r="AA29" s="392">
        <v>77.332089552238799</v>
      </c>
      <c r="AB29" s="391">
        <v>243</v>
      </c>
      <c r="AC29" s="393">
        <f t="shared" si="0"/>
        <v>22.667910447761194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35">
      <c r="B31" s="1232" t="s">
        <v>0</v>
      </c>
      <c r="D31" s="1233">
        <f>J31+Q31+X31</f>
        <v>1489601</v>
      </c>
      <c r="E31" s="1234">
        <f>L31+S31+Z31</f>
        <v>939728</v>
      </c>
      <c r="F31" s="1235">
        <f>E31/$D31*100</f>
        <v>63.085886757594821</v>
      </c>
      <c r="G31" s="1234">
        <f>N31+U31+AB31</f>
        <v>549873</v>
      </c>
      <c r="H31" s="1236">
        <f>G31/$D31*100</f>
        <v>36.914113242405186</v>
      </c>
      <c r="J31" s="1237">
        <f>SUM(J12:J29)</f>
        <v>400359</v>
      </c>
      <c r="K31" s="1238">
        <f>J31/$D31*100</f>
        <v>26.876928788313116</v>
      </c>
      <c r="L31" s="1234">
        <f>SUM(L12:L29)</f>
        <v>165899</v>
      </c>
      <c r="M31" s="1235">
        <f>L31/$J31*100</f>
        <v>41.437559790088393</v>
      </c>
      <c r="N31" s="1234">
        <f>SUM(N12:N29)</f>
        <v>234460</v>
      </c>
      <c r="O31" s="1239">
        <f>N31/$J31*100</f>
        <v>58.562440209911607</v>
      </c>
      <c r="Q31" s="1237">
        <f>SUM(Q12:Q29)</f>
        <v>285588</v>
      </c>
      <c r="R31" s="1238">
        <f>Q31/$D31*100</f>
        <v>19.172113874789289</v>
      </c>
      <c r="S31" s="1234">
        <f>SUM(S12:S29)</f>
        <v>175712</v>
      </c>
      <c r="T31" s="1235">
        <f>S31/$Q31*100</f>
        <v>61.526394666442563</v>
      </c>
      <c r="U31" s="1234">
        <f>SUM(U12:U29)</f>
        <v>109876</v>
      </c>
      <c r="V31" s="1239">
        <f>U31/$Q31*100</f>
        <v>38.47360533355743</v>
      </c>
      <c r="X31" s="1237">
        <f>SUM(X12:X29)</f>
        <v>803654</v>
      </c>
      <c r="Y31" s="1238">
        <f>X31/$D31*100</f>
        <v>53.950957336897595</v>
      </c>
      <c r="Z31" s="1234">
        <f>SUM(Z12:Z29)</f>
        <v>598117</v>
      </c>
      <c r="AA31" s="1235">
        <f>Z31/$X31*100</f>
        <v>74.424690227386421</v>
      </c>
      <c r="AB31" s="1234">
        <f>SUM(AB12:AB29)</f>
        <v>205537</v>
      </c>
      <c r="AC31" s="1239">
        <f>AB31/$X31*100</f>
        <v>25.575309772613586</v>
      </c>
      <c r="AD31" s="1276"/>
      <c r="AE31" s="1268"/>
      <c r="AF31" s="1268"/>
      <c r="AI31" s="591"/>
      <c r="AK31" s="1268"/>
      <c r="AL31" s="1268"/>
      <c r="AO31" s="591"/>
      <c r="AQ31" s="1268"/>
      <c r="AR31" s="1268"/>
      <c r="AU31" s="591"/>
      <c r="AW31" s="1268"/>
      <c r="AX31" s="1268"/>
      <c r="BA31" s="591"/>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15"/>
      <c r="C34" s="1415"/>
      <c r="D34" s="1415"/>
      <c r="E34" s="1415"/>
      <c r="F34" s="1415"/>
      <c r="G34" s="1415"/>
      <c r="H34" s="1415"/>
      <c r="I34" s="1415"/>
      <c r="J34" s="1415"/>
      <c r="K34" s="1415"/>
      <c r="L34" s="1415"/>
      <c r="M34" s="1415"/>
      <c r="N34" s="1415"/>
      <c r="O34" s="1415"/>
    </row>
    <row r="35" spans="2:15" s="329" customFormat="1" ht="29.25" customHeight="1" x14ac:dyDescent="0.25">
      <c r="B35" s="1416"/>
      <c r="C35" s="1416"/>
      <c r="D35" s="1416"/>
      <c r="E35" s="1416"/>
      <c r="F35" s="1416"/>
      <c r="G35" s="1416"/>
      <c r="H35" s="1416"/>
      <c r="I35" s="1416"/>
      <c r="J35" s="1416"/>
      <c r="K35" s="1416"/>
      <c r="L35" s="1416"/>
      <c r="M35" s="1416"/>
    </row>
    <row r="36" spans="2:15" s="329" customFormat="1" ht="4.5" customHeight="1" x14ac:dyDescent="0.25">
      <c r="B36" s="1414"/>
      <c r="C36" s="1414"/>
      <c r="D36" s="1414"/>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6"/>
      <c r="C2" s="1386"/>
    </row>
    <row r="3" spans="1:53" s="345" customFormat="1" ht="4.5" customHeight="1" x14ac:dyDescent="0.25">
      <c r="B3" s="1387"/>
      <c r="C3" s="1387"/>
    </row>
    <row r="4" spans="1:53" s="345" customFormat="1" ht="17.25" customHeight="1" x14ac:dyDescent="0.25">
      <c r="A4" s="1388" t="s">
        <v>424</v>
      </c>
      <c r="B4" s="1388"/>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row>
    <row r="5" spans="1:53" s="345" customFormat="1" ht="17.25" customHeight="1" x14ac:dyDescent="0.25">
      <c r="B5" s="1389" t="str">
        <f>porsaad!$B$6</f>
        <v>Situación a 31 de octubre de 2024</v>
      </c>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1:53" s="345" customFormat="1" ht="6" customHeight="1" x14ac:dyDescent="0.25"/>
    <row r="7" spans="1:53" s="322" customFormat="1" ht="12.75" customHeight="1" x14ac:dyDescent="0.25">
      <c r="A7" s="316"/>
      <c r="B7" s="1390" t="s">
        <v>12</v>
      </c>
      <c r="C7" s="317"/>
      <c r="D7" s="1393" t="s">
        <v>255</v>
      </c>
      <c r="E7" s="1394"/>
      <c r="F7" s="1394"/>
      <c r="G7" s="1394"/>
      <c r="H7" s="1394"/>
      <c r="I7" s="318"/>
      <c r="J7" s="1397"/>
      <c r="K7" s="1397"/>
      <c r="L7" s="1397"/>
      <c r="M7" s="1397"/>
      <c r="N7" s="1397"/>
      <c r="O7" s="1397"/>
      <c r="P7" s="318"/>
      <c r="Q7" s="1397"/>
      <c r="R7" s="1397"/>
      <c r="S7" s="1397"/>
      <c r="T7" s="1397"/>
      <c r="U7" s="1397"/>
      <c r="V7" s="1397"/>
      <c r="W7" s="318"/>
      <c r="X7" s="1397"/>
      <c r="Y7" s="1397"/>
      <c r="Z7" s="1397"/>
      <c r="AA7" s="1397"/>
      <c r="AB7" s="1397"/>
      <c r="AC7" s="1398"/>
      <c r="AD7" s="319"/>
      <c r="AE7" s="319"/>
      <c r="AF7" s="320"/>
      <c r="AG7" s="320"/>
      <c r="AH7" s="320"/>
      <c r="AI7" s="320"/>
      <c r="AJ7" s="320"/>
      <c r="AK7" s="320"/>
      <c r="AL7" s="321"/>
    </row>
    <row r="8" spans="1:53" s="322" customFormat="1" ht="33.75" customHeight="1" x14ac:dyDescent="0.25">
      <c r="A8" s="316"/>
      <c r="B8" s="1391"/>
      <c r="C8" s="317"/>
      <c r="D8" s="1395"/>
      <c r="E8" s="1396"/>
      <c r="F8" s="1396"/>
      <c r="G8" s="1396"/>
      <c r="H8" s="1396"/>
      <c r="I8" s="323"/>
      <c r="J8" s="1399" t="s">
        <v>256</v>
      </c>
      <c r="K8" s="1400"/>
      <c r="L8" s="1400"/>
      <c r="M8" s="1400"/>
      <c r="N8" s="1400"/>
      <c r="O8" s="1401"/>
      <c r="P8" s="317"/>
      <c r="Q8" s="1399" t="s">
        <v>257</v>
      </c>
      <c r="R8" s="1400"/>
      <c r="S8" s="1400"/>
      <c r="T8" s="1400"/>
      <c r="U8" s="1400"/>
      <c r="V8" s="1401"/>
      <c r="W8" s="317"/>
      <c r="X8" s="1399" t="s">
        <v>258</v>
      </c>
      <c r="Y8" s="1400"/>
      <c r="Z8" s="1400"/>
      <c r="AA8" s="1400"/>
      <c r="AB8" s="1400"/>
      <c r="AC8" s="1401"/>
      <c r="AD8" s="319"/>
      <c r="AE8" s="319"/>
      <c r="AF8" s="320"/>
      <c r="AG8" s="320"/>
      <c r="AH8" s="320"/>
      <c r="AI8" s="320"/>
      <c r="AJ8" s="320"/>
      <c r="AK8" s="320"/>
      <c r="AL8" s="321"/>
    </row>
    <row r="9" spans="1:53" s="322" customFormat="1" ht="21.75" customHeight="1" x14ac:dyDescent="0.25">
      <c r="A9" s="316"/>
      <c r="B9" s="1391"/>
      <c r="C9" s="317"/>
      <c r="D9" s="1402" t="s">
        <v>9</v>
      </c>
      <c r="E9" s="1404" t="s">
        <v>24</v>
      </c>
      <c r="F9" s="1405"/>
      <c r="G9" s="1404" t="s">
        <v>23</v>
      </c>
      <c r="H9" s="1406"/>
      <c r="I9" s="323"/>
      <c r="J9" s="1407" t="s">
        <v>9</v>
      </c>
      <c r="K9" s="1410" t="s">
        <v>267</v>
      </c>
      <c r="L9" s="1412" t="s">
        <v>24</v>
      </c>
      <c r="M9" s="1413"/>
      <c r="N9" s="1408" t="s">
        <v>23</v>
      </c>
      <c r="O9" s="1409"/>
      <c r="P9" s="317"/>
      <c r="Q9" s="1407" t="s">
        <v>9</v>
      </c>
      <c r="R9" s="1410" t="s">
        <v>267</v>
      </c>
      <c r="S9" s="1412" t="s">
        <v>24</v>
      </c>
      <c r="T9" s="1413"/>
      <c r="U9" s="1408" t="s">
        <v>23</v>
      </c>
      <c r="V9" s="1409"/>
      <c r="W9" s="317"/>
      <c r="X9" s="1407" t="s">
        <v>9</v>
      </c>
      <c r="Y9" s="1410" t="s">
        <v>267</v>
      </c>
      <c r="Z9" s="1412" t="s">
        <v>24</v>
      </c>
      <c r="AA9" s="1413"/>
      <c r="AB9" s="1408" t="s">
        <v>23</v>
      </c>
      <c r="AC9" s="1409"/>
      <c r="AD9" s="319"/>
      <c r="AE9" s="319"/>
      <c r="AF9" s="320"/>
      <c r="AG9" s="320"/>
      <c r="AH9" s="320"/>
      <c r="AI9" s="320"/>
      <c r="AJ9" s="320"/>
      <c r="AK9" s="320"/>
      <c r="AL9" s="321"/>
    </row>
    <row r="10" spans="1:53" s="322" customFormat="1" ht="36.75" customHeight="1" x14ac:dyDescent="0.25">
      <c r="A10" s="316"/>
      <c r="B10" s="1392"/>
      <c r="C10" s="317"/>
      <c r="D10" s="1403"/>
      <c r="E10" s="407" t="s">
        <v>9</v>
      </c>
      <c r="F10" s="403" t="s">
        <v>267</v>
      </c>
      <c r="G10" s="406" t="s">
        <v>9</v>
      </c>
      <c r="H10" s="886" t="s">
        <v>267</v>
      </c>
      <c r="I10" s="346"/>
      <c r="J10" s="1403"/>
      <c r="K10" s="1411"/>
      <c r="L10" s="404" t="s">
        <v>9</v>
      </c>
      <c r="M10" s="403" t="s">
        <v>267</v>
      </c>
      <c r="N10" s="407" t="s">
        <v>9</v>
      </c>
      <c r="O10" s="402" t="s">
        <v>267</v>
      </c>
      <c r="P10" s="347"/>
      <c r="Q10" s="1403"/>
      <c r="R10" s="1411"/>
      <c r="S10" s="404" t="s">
        <v>9</v>
      </c>
      <c r="T10" s="403" t="s">
        <v>267</v>
      </c>
      <c r="U10" s="407" t="s">
        <v>9</v>
      </c>
      <c r="V10" s="402" t="s">
        <v>267</v>
      </c>
      <c r="W10" s="347"/>
      <c r="X10" s="1403"/>
      <c r="Y10" s="1411"/>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74645</v>
      </c>
      <c r="E12" s="352">
        <f>L12+S12+Z12</f>
        <v>44138</v>
      </c>
      <c r="F12" s="353">
        <f>E12/$D12*100</f>
        <v>59.130551276039924</v>
      </c>
      <c r="G12" s="352">
        <f>N12+U12+AB12</f>
        <v>30507</v>
      </c>
      <c r="H12" s="354">
        <f>G12/$D12*100</f>
        <v>40.869448723960076</v>
      </c>
      <c r="I12" s="350"/>
      <c r="J12" s="355">
        <f>L12+N12</f>
        <v>28154</v>
      </c>
      <c r="K12" s="356">
        <f>J12/$D12*100</f>
        <v>37.717194721682631</v>
      </c>
      <c r="L12" s="357">
        <v>11027</v>
      </c>
      <c r="M12" s="353">
        <v>39.166725864885983</v>
      </c>
      <c r="N12" s="357">
        <v>17127</v>
      </c>
      <c r="O12" s="358">
        <v>60.83327413511401</v>
      </c>
      <c r="P12" s="350"/>
      <c r="Q12" s="355">
        <v>12628</v>
      </c>
      <c r="R12" s="356">
        <v>16.917409069596086</v>
      </c>
      <c r="S12" s="357">
        <v>7255</v>
      </c>
      <c r="T12" s="353">
        <v>57.451694646816598</v>
      </c>
      <c r="U12" s="357">
        <v>5373</v>
      </c>
      <c r="V12" s="358">
        <v>42.548305353183402</v>
      </c>
      <c r="W12" s="350"/>
      <c r="X12" s="355">
        <v>33863</v>
      </c>
      <c r="Y12" s="356">
        <v>45.365396208721279</v>
      </c>
      <c r="Z12" s="357">
        <v>25856</v>
      </c>
      <c r="AA12" s="353">
        <v>76.35472344446741</v>
      </c>
      <c r="AB12" s="357">
        <v>8007</v>
      </c>
      <c r="AC12" s="358">
        <f t="shared" ref="AC12:AC29" si="0">AB12/$X12*100</f>
        <v>23.645276555532586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13010</v>
      </c>
      <c r="E13" s="365">
        <f t="shared" ref="E13:E29" si="2">L13+S13+Z13</f>
        <v>8653</v>
      </c>
      <c r="F13" s="366">
        <f t="shared" ref="F13:H29" si="3">E13/$D13*100</f>
        <v>66.510376633358959</v>
      </c>
      <c r="G13" s="365">
        <f t="shared" ref="G13:G29" si="4">N13+U13+AB13</f>
        <v>4357</v>
      </c>
      <c r="H13" s="367">
        <f t="shared" si="3"/>
        <v>33.489623366641048</v>
      </c>
      <c r="I13" s="350"/>
      <c r="J13" s="368">
        <f t="shared" ref="J13:J29" si="5">L13+N13</f>
        <v>2382</v>
      </c>
      <c r="K13" s="369">
        <f t="shared" ref="K13:K29" si="6">J13/$D13*100</f>
        <v>18.308993082244427</v>
      </c>
      <c r="L13" s="370">
        <v>970</v>
      </c>
      <c r="M13" s="371">
        <v>40.722082283795132</v>
      </c>
      <c r="N13" s="370">
        <v>1412</v>
      </c>
      <c r="O13" s="372">
        <v>59.277917716204875</v>
      </c>
      <c r="P13" s="350"/>
      <c r="Q13" s="368">
        <v>1967</v>
      </c>
      <c r="R13" s="369">
        <v>15.11913912375096</v>
      </c>
      <c r="S13" s="370">
        <v>1144</v>
      </c>
      <c r="T13" s="371">
        <v>58.159633960345701</v>
      </c>
      <c r="U13" s="370">
        <v>823</v>
      </c>
      <c r="V13" s="372">
        <v>41.840366039654299</v>
      </c>
      <c r="W13" s="350"/>
      <c r="X13" s="368">
        <v>8661</v>
      </c>
      <c r="Y13" s="369">
        <v>66.571867794004618</v>
      </c>
      <c r="Z13" s="370">
        <v>6539</v>
      </c>
      <c r="AA13" s="371">
        <v>75.499364969403075</v>
      </c>
      <c r="AB13" s="370">
        <v>2122</v>
      </c>
      <c r="AC13" s="372">
        <f t="shared" si="0"/>
        <v>24.500635030596928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7810</v>
      </c>
      <c r="E14" s="365">
        <f t="shared" si="2"/>
        <v>5214</v>
      </c>
      <c r="F14" s="366">
        <f t="shared" si="3"/>
        <v>66.760563380281695</v>
      </c>
      <c r="G14" s="365">
        <f t="shared" si="4"/>
        <v>2596</v>
      </c>
      <c r="H14" s="367">
        <f t="shared" si="3"/>
        <v>33.239436619718312</v>
      </c>
      <c r="I14" s="350"/>
      <c r="J14" s="368">
        <f t="shared" si="5"/>
        <v>1825</v>
      </c>
      <c r="K14" s="369">
        <f t="shared" si="6"/>
        <v>23.367477592829704</v>
      </c>
      <c r="L14" s="370">
        <v>737</v>
      </c>
      <c r="M14" s="371">
        <v>40.383561643835613</v>
      </c>
      <c r="N14" s="370">
        <v>1088</v>
      </c>
      <c r="O14" s="372">
        <v>59.61643835616438</v>
      </c>
      <c r="P14" s="350"/>
      <c r="Q14" s="368">
        <v>1418</v>
      </c>
      <c r="R14" s="369">
        <v>18.156209987195904</v>
      </c>
      <c r="S14" s="370">
        <v>842</v>
      </c>
      <c r="T14" s="371">
        <v>59.379407616361071</v>
      </c>
      <c r="U14" s="370">
        <v>576</v>
      </c>
      <c r="V14" s="372">
        <v>40.620592383638929</v>
      </c>
      <c r="W14" s="350"/>
      <c r="X14" s="368">
        <v>4567</v>
      </c>
      <c r="Y14" s="369">
        <v>58.476312419974398</v>
      </c>
      <c r="Z14" s="370">
        <v>3635</v>
      </c>
      <c r="AA14" s="371">
        <v>79.592730457630836</v>
      </c>
      <c r="AB14" s="370">
        <v>932</v>
      </c>
      <c r="AC14" s="372">
        <f t="shared" si="0"/>
        <v>20.407269542369168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7974</v>
      </c>
      <c r="E15" s="365">
        <f t="shared" si="2"/>
        <v>5093</v>
      </c>
      <c r="F15" s="366">
        <f t="shared" si="3"/>
        <v>63.870077752696261</v>
      </c>
      <c r="G15" s="365">
        <f t="shared" si="4"/>
        <v>2881</v>
      </c>
      <c r="H15" s="367">
        <f t="shared" si="3"/>
        <v>36.129922247303739</v>
      </c>
      <c r="I15" s="350"/>
      <c r="J15" s="368">
        <f t="shared" si="5"/>
        <v>1862</v>
      </c>
      <c r="K15" s="369">
        <f t="shared" si="6"/>
        <v>23.350890393779782</v>
      </c>
      <c r="L15" s="370">
        <v>720</v>
      </c>
      <c r="M15" s="371">
        <v>38.66809881847476</v>
      </c>
      <c r="N15" s="370">
        <v>1142</v>
      </c>
      <c r="O15" s="372">
        <v>61.33190118152524</v>
      </c>
      <c r="P15" s="350"/>
      <c r="Q15" s="368">
        <v>1399</v>
      </c>
      <c r="R15" s="369">
        <v>17.544519688989215</v>
      </c>
      <c r="S15" s="370">
        <v>815</v>
      </c>
      <c r="T15" s="371">
        <v>58.255897069335241</v>
      </c>
      <c r="U15" s="370">
        <v>584</v>
      </c>
      <c r="V15" s="372">
        <v>41.744102930664759</v>
      </c>
      <c r="W15" s="350"/>
      <c r="X15" s="368">
        <v>4713</v>
      </c>
      <c r="Y15" s="369">
        <v>59.104589917230996</v>
      </c>
      <c r="Z15" s="370">
        <v>3558</v>
      </c>
      <c r="AA15" s="371">
        <v>75.493316359006997</v>
      </c>
      <c r="AB15" s="370">
        <v>1155</v>
      </c>
      <c r="AC15" s="372">
        <f t="shared" si="0"/>
        <v>24.506683640993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14612</v>
      </c>
      <c r="E16" s="365">
        <f t="shared" si="2"/>
        <v>8858</v>
      </c>
      <c r="F16" s="366">
        <f t="shared" si="3"/>
        <v>60.621407062688206</v>
      </c>
      <c r="G16" s="365">
        <f t="shared" si="4"/>
        <v>5754</v>
      </c>
      <c r="H16" s="367">
        <f t="shared" si="3"/>
        <v>39.378592937311794</v>
      </c>
      <c r="I16" s="350"/>
      <c r="J16" s="368">
        <f t="shared" si="5"/>
        <v>5266</v>
      </c>
      <c r="K16" s="369">
        <f t="shared" si="6"/>
        <v>36.038872159868603</v>
      </c>
      <c r="L16" s="370">
        <v>2159</v>
      </c>
      <c r="M16" s="371">
        <v>40.998860615267759</v>
      </c>
      <c r="N16" s="370">
        <v>3107</v>
      </c>
      <c r="O16" s="372">
        <v>59.001139384732248</v>
      </c>
      <c r="P16" s="350"/>
      <c r="Q16" s="368">
        <v>2556</v>
      </c>
      <c r="R16" s="369">
        <v>17.492471940870519</v>
      </c>
      <c r="S16" s="370">
        <v>1463</v>
      </c>
      <c r="T16" s="371">
        <v>57.237871674491394</v>
      </c>
      <c r="U16" s="370">
        <v>1093</v>
      </c>
      <c r="V16" s="372">
        <v>42.762128325508606</v>
      </c>
      <c r="W16" s="350"/>
      <c r="X16" s="368">
        <v>6790</v>
      </c>
      <c r="Y16" s="369">
        <v>46.468655899260881</v>
      </c>
      <c r="Z16" s="370">
        <v>5236</v>
      </c>
      <c r="AA16" s="371">
        <v>77.11340206185568</v>
      </c>
      <c r="AB16" s="370">
        <v>1554</v>
      </c>
      <c r="AC16" s="372">
        <f t="shared" si="0"/>
        <v>22.88659793814433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5262</v>
      </c>
      <c r="E17" s="375">
        <f t="shared" si="2"/>
        <v>3379</v>
      </c>
      <c r="F17" s="376">
        <f t="shared" si="3"/>
        <v>64.215127328012173</v>
      </c>
      <c r="G17" s="375">
        <f t="shared" si="4"/>
        <v>1883</v>
      </c>
      <c r="H17" s="367">
        <f t="shared" si="3"/>
        <v>35.784872671987841</v>
      </c>
      <c r="I17" s="350"/>
      <c r="J17" s="377">
        <f t="shared" si="5"/>
        <v>1314</v>
      </c>
      <c r="K17" s="378">
        <f t="shared" si="6"/>
        <v>24.971493728620299</v>
      </c>
      <c r="L17" s="375">
        <v>530</v>
      </c>
      <c r="M17" s="376">
        <v>40.334855403348548</v>
      </c>
      <c r="N17" s="375">
        <v>784</v>
      </c>
      <c r="O17" s="372">
        <v>59.665144596651444</v>
      </c>
      <c r="P17" s="350"/>
      <c r="Q17" s="377">
        <v>986</v>
      </c>
      <c r="R17" s="378">
        <v>18.738122386925124</v>
      </c>
      <c r="S17" s="375">
        <v>554</v>
      </c>
      <c r="T17" s="376">
        <v>56.18661257606491</v>
      </c>
      <c r="U17" s="375">
        <v>432</v>
      </c>
      <c r="V17" s="372">
        <v>43.81338742393509</v>
      </c>
      <c r="W17" s="350"/>
      <c r="X17" s="377">
        <v>2962</v>
      </c>
      <c r="Y17" s="378">
        <v>56.290383884454577</v>
      </c>
      <c r="Z17" s="375">
        <v>2295</v>
      </c>
      <c r="AA17" s="376">
        <v>77.481431465226208</v>
      </c>
      <c r="AB17" s="375">
        <v>667</v>
      </c>
      <c r="AC17" s="372">
        <f t="shared" si="0"/>
        <v>22.518568534773799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35097</v>
      </c>
      <c r="E18" s="365">
        <f t="shared" si="2"/>
        <v>22976</v>
      </c>
      <c r="F18" s="366">
        <f t="shared" si="3"/>
        <v>65.464284696697732</v>
      </c>
      <c r="G18" s="365">
        <f t="shared" si="4"/>
        <v>12121</v>
      </c>
      <c r="H18" s="367">
        <f t="shared" si="3"/>
        <v>34.535715303302275</v>
      </c>
      <c r="I18" s="350"/>
      <c r="J18" s="368">
        <f t="shared" si="5"/>
        <v>6792</v>
      </c>
      <c r="K18" s="369">
        <f t="shared" si="6"/>
        <v>19.352081374476452</v>
      </c>
      <c r="L18" s="370">
        <v>2810</v>
      </c>
      <c r="M18" s="371">
        <v>41.372202591283866</v>
      </c>
      <c r="N18" s="370">
        <v>3982</v>
      </c>
      <c r="O18" s="372">
        <v>58.627797408716134</v>
      </c>
      <c r="P18" s="350"/>
      <c r="Q18" s="368">
        <v>5155</v>
      </c>
      <c r="R18" s="369">
        <v>14.687865059691713</v>
      </c>
      <c r="S18" s="370">
        <v>2886</v>
      </c>
      <c r="T18" s="371">
        <v>55.984481086323953</v>
      </c>
      <c r="U18" s="370">
        <v>2269</v>
      </c>
      <c r="V18" s="372">
        <v>44.015518913676047</v>
      </c>
      <c r="W18" s="350"/>
      <c r="X18" s="368">
        <v>23150</v>
      </c>
      <c r="Y18" s="369">
        <v>65.960053565831828</v>
      </c>
      <c r="Z18" s="370">
        <v>17280</v>
      </c>
      <c r="AA18" s="371">
        <v>74.643628509719221</v>
      </c>
      <c r="AB18" s="370">
        <v>5870</v>
      </c>
      <c r="AC18" s="372">
        <f t="shared" si="0"/>
        <v>25.356371490280775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22839</v>
      </c>
      <c r="E19" s="365">
        <f t="shared" si="2"/>
        <v>14589</v>
      </c>
      <c r="F19" s="366">
        <f t="shared" si="3"/>
        <v>63.877577827400501</v>
      </c>
      <c r="G19" s="365">
        <f t="shared" si="4"/>
        <v>8250</v>
      </c>
      <c r="H19" s="367">
        <f t="shared" si="3"/>
        <v>36.122422172599499</v>
      </c>
      <c r="I19" s="350"/>
      <c r="J19" s="368">
        <f t="shared" si="5"/>
        <v>5344</v>
      </c>
      <c r="K19" s="369">
        <f t="shared" si="6"/>
        <v>23.398572617014757</v>
      </c>
      <c r="L19" s="370">
        <v>2098</v>
      </c>
      <c r="M19" s="371">
        <v>39.258982035928142</v>
      </c>
      <c r="N19" s="370">
        <v>3246</v>
      </c>
      <c r="O19" s="372">
        <v>60.741017964071851</v>
      </c>
      <c r="P19" s="350"/>
      <c r="Q19" s="368">
        <v>3213</v>
      </c>
      <c r="R19" s="369">
        <v>14.068041507946932</v>
      </c>
      <c r="S19" s="370">
        <v>1907</v>
      </c>
      <c r="T19" s="371">
        <v>59.352629940865228</v>
      </c>
      <c r="U19" s="370">
        <v>1306</v>
      </c>
      <c r="V19" s="372">
        <v>40.647370059134765</v>
      </c>
      <c r="W19" s="350"/>
      <c r="X19" s="368">
        <v>14282</v>
      </c>
      <c r="Y19" s="369">
        <v>62.53338587503832</v>
      </c>
      <c r="Z19" s="370">
        <v>10584</v>
      </c>
      <c r="AA19" s="371">
        <v>74.107267889651311</v>
      </c>
      <c r="AB19" s="370">
        <v>3698</v>
      </c>
      <c r="AC19" s="372">
        <f t="shared" si="0"/>
        <v>25.892732110348692</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45419</v>
      </c>
      <c r="E20" s="365">
        <f t="shared" si="2"/>
        <v>28718</v>
      </c>
      <c r="F20" s="366">
        <f t="shared" si="3"/>
        <v>63.22904511327858</v>
      </c>
      <c r="G20" s="365">
        <f t="shared" si="4"/>
        <v>16701</v>
      </c>
      <c r="H20" s="367">
        <f t="shared" si="3"/>
        <v>36.77095488672142</v>
      </c>
      <c r="I20" s="350"/>
      <c r="J20" s="368">
        <f t="shared" si="5"/>
        <v>12781</v>
      </c>
      <c r="K20" s="369">
        <f t="shared" si="6"/>
        <v>28.140205640811118</v>
      </c>
      <c r="L20" s="370">
        <v>5275</v>
      </c>
      <c r="M20" s="371">
        <v>41.272200923245443</v>
      </c>
      <c r="N20" s="370">
        <v>7506</v>
      </c>
      <c r="O20" s="372">
        <v>58.727799076754565</v>
      </c>
      <c r="P20" s="350"/>
      <c r="Q20" s="368">
        <v>7264</v>
      </c>
      <c r="R20" s="369">
        <v>15.993306765890928</v>
      </c>
      <c r="S20" s="370">
        <v>4110</v>
      </c>
      <c r="T20" s="371">
        <v>56.580396475770925</v>
      </c>
      <c r="U20" s="370">
        <v>3154</v>
      </c>
      <c r="V20" s="372">
        <v>43.419603524229075</v>
      </c>
      <c r="W20" s="350"/>
      <c r="X20" s="368">
        <v>25374</v>
      </c>
      <c r="Y20" s="369">
        <v>55.866487593297961</v>
      </c>
      <c r="Z20" s="370">
        <v>19333</v>
      </c>
      <c r="AA20" s="371">
        <v>76.192165208481129</v>
      </c>
      <c r="AB20" s="370">
        <v>6041</v>
      </c>
      <c r="AC20" s="372">
        <f t="shared" si="0"/>
        <v>23.807834791518879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45865</v>
      </c>
      <c r="E21" s="365">
        <f t="shared" si="2"/>
        <v>29776</v>
      </c>
      <c r="F21" s="366">
        <f t="shared" si="3"/>
        <v>64.920963697808787</v>
      </c>
      <c r="G21" s="365">
        <f t="shared" si="4"/>
        <v>16089</v>
      </c>
      <c r="H21" s="367">
        <f t="shared" si="3"/>
        <v>35.079036302191213</v>
      </c>
      <c r="I21" s="350"/>
      <c r="J21" s="368">
        <f t="shared" si="5"/>
        <v>9971</v>
      </c>
      <c r="K21" s="369">
        <f t="shared" si="6"/>
        <v>21.739888804098985</v>
      </c>
      <c r="L21" s="370">
        <v>4073</v>
      </c>
      <c r="M21" s="371">
        <v>40.848460535553102</v>
      </c>
      <c r="N21" s="370">
        <v>5898</v>
      </c>
      <c r="O21" s="372">
        <v>59.151539464446898</v>
      </c>
      <c r="P21" s="350"/>
      <c r="Q21" s="368">
        <v>8052</v>
      </c>
      <c r="R21" s="369">
        <v>17.555870489479997</v>
      </c>
      <c r="S21" s="370">
        <v>4608</v>
      </c>
      <c r="T21" s="371">
        <v>57.228017883755591</v>
      </c>
      <c r="U21" s="370">
        <v>3444</v>
      </c>
      <c r="V21" s="372">
        <v>42.771982116244409</v>
      </c>
      <c r="W21" s="350"/>
      <c r="X21" s="368">
        <v>27842</v>
      </c>
      <c r="Y21" s="369">
        <v>60.704240706421018</v>
      </c>
      <c r="Z21" s="370">
        <v>21095</v>
      </c>
      <c r="AA21" s="371">
        <v>75.766827095754621</v>
      </c>
      <c r="AB21" s="370">
        <v>6747</v>
      </c>
      <c r="AC21" s="372">
        <f t="shared" si="0"/>
        <v>24.233172904245386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12452</v>
      </c>
      <c r="E22" s="365">
        <f t="shared" si="2"/>
        <v>8202</v>
      </c>
      <c r="F22" s="366">
        <f t="shared" si="3"/>
        <v>65.868936716993261</v>
      </c>
      <c r="G22" s="365">
        <f t="shared" si="4"/>
        <v>4250</v>
      </c>
      <c r="H22" s="367">
        <f t="shared" si="3"/>
        <v>34.131063283006746</v>
      </c>
      <c r="I22" s="350"/>
      <c r="J22" s="368">
        <f t="shared" si="5"/>
        <v>2665</v>
      </c>
      <c r="K22" s="369">
        <f t="shared" si="6"/>
        <v>21.402184388050113</v>
      </c>
      <c r="L22" s="370">
        <v>1097</v>
      </c>
      <c r="M22" s="371">
        <v>41.16322701688555</v>
      </c>
      <c r="N22" s="370">
        <v>1568</v>
      </c>
      <c r="O22" s="372">
        <v>58.83677298311445</v>
      </c>
      <c r="P22" s="350"/>
      <c r="Q22" s="368">
        <v>1933</v>
      </c>
      <c r="R22" s="369">
        <v>15.523610664953422</v>
      </c>
      <c r="S22" s="370">
        <v>1101</v>
      </c>
      <c r="T22" s="371">
        <v>56.958096223486812</v>
      </c>
      <c r="U22" s="370">
        <v>832</v>
      </c>
      <c r="V22" s="372">
        <v>43.041903776513188</v>
      </c>
      <c r="W22" s="350"/>
      <c r="X22" s="368">
        <v>7854</v>
      </c>
      <c r="Y22" s="369">
        <v>63.074204946996474</v>
      </c>
      <c r="Z22" s="370">
        <v>6004</v>
      </c>
      <c r="AA22" s="371">
        <v>76.44512350394703</v>
      </c>
      <c r="AB22" s="370">
        <v>1850</v>
      </c>
      <c r="AC22" s="372">
        <f t="shared" si="0"/>
        <v>23.55487649605297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25930</v>
      </c>
      <c r="E23" s="365">
        <f t="shared" si="2"/>
        <v>17386</v>
      </c>
      <c r="F23" s="366">
        <f t="shared" si="3"/>
        <v>67.049749325106063</v>
      </c>
      <c r="G23" s="365">
        <f t="shared" si="4"/>
        <v>8544</v>
      </c>
      <c r="H23" s="367">
        <f t="shared" si="3"/>
        <v>32.950250674893944</v>
      </c>
      <c r="I23" s="350"/>
      <c r="J23" s="368">
        <f t="shared" si="5"/>
        <v>5262</v>
      </c>
      <c r="K23" s="369">
        <f t="shared" si="6"/>
        <v>20.29309679907443</v>
      </c>
      <c r="L23" s="370">
        <v>2242</v>
      </c>
      <c r="M23" s="371">
        <v>42.607373622196882</v>
      </c>
      <c r="N23" s="370">
        <v>3020</v>
      </c>
      <c r="O23" s="372">
        <v>57.392626377803111</v>
      </c>
      <c r="P23" s="350"/>
      <c r="Q23" s="368">
        <v>4198</v>
      </c>
      <c r="R23" s="369">
        <v>16.189741612032396</v>
      </c>
      <c r="S23" s="370">
        <v>2373</v>
      </c>
      <c r="T23" s="371">
        <v>56.526917579799907</v>
      </c>
      <c r="U23" s="370">
        <v>1825</v>
      </c>
      <c r="V23" s="372">
        <v>43.473082420200093</v>
      </c>
      <c r="W23" s="350"/>
      <c r="X23" s="368">
        <v>16470</v>
      </c>
      <c r="Y23" s="369">
        <v>63.517161588893181</v>
      </c>
      <c r="Z23" s="370">
        <v>12771</v>
      </c>
      <c r="AA23" s="371">
        <v>77.540983606557376</v>
      </c>
      <c r="AB23" s="370">
        <v>3699</v>
      </c>
      <c r="AC23" s="372">
        <f t="shared" si="0"/>
        <v>22.459016393442624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63033</v>
      </c>
      <c r="E24" s="365">
        <f t="shared" si="2"/>
        <v>42233</v>
      </c>
      <c r="F24" s="366">
        <f t="shared" si="3"/>
        <v>67.001411958815225</v>
      </c>
      <c r="G24" s="365">
        <f t="shared" si="4"/>
        <v>20800</v>
      </c>
      <c r="H24" s="367">
        <f t="shared" si="3"/>
        <v>32.998588041184782</v>
      </c>
      <c r="I24" s="350"/>
      <c r="J24" s="368">
        <f t="shared" si="5"/>
        <v>15526</v>
      </c>
      <c r="K24" s="369">
        <f t="shared" si="6"/>
        <v>24.631542208049751</v>
      </c>
      <c r="L24" s="370">
        <v>7533</v>
      </c>
      <c r="M24" s="371">
        <v>48.518613937910601</v>
      </c>
      <c r="N24" s="370">
        <v>7993</v>
      </c>
      <c r="O24" s="372">
        <v>51.481386062089399</v>
      </c>
      <c r="P24" s="350"/>
      <c r="Q24" s="368">
        <v>9445</v>
      </c>
      <c r="R24" s="369">
        <v>14.984214617739914</v>
      </c>
      <c r="S24" s="370">
        <v>5579</v>
      </c>
      <c r="T24" s="371">
        <v>59.068290100582324</v>
      </c>
      <c r="U24" s="370">
        <v>3866</v>
      </c>
      <c r="V24" s="372">
        <v>40.931709899417676</v>
      </c>
      <c r="W24" s="350"/>
      <c r="X24" s="368">
        <v>38062</v>
      </c>
      <c r="Y24" s="369">
        <v>60.38424317421034</v>
      </c>
      <c r="Z24" s="370">
        <v>29121</v>
      </c>
      <c r="AA24" s="371">
        <v>76.509379433555779</v>
      </c>
      <c r="AB24" s="370">
        <v>8941</v>
      </c>
      <c r="AC24" s="372">
        <f t="shared" si="0"/>
        <v>23.490620566444225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13611</v>
      </c>
      <c r="E25" s="365">
        <f t="shared" si="2"/>
        <v>7718</v>
      </c>
      <c r="F25" s="366">
        <f t="shared" si="3"/>
        <v>56.704136360296822</v>
      </c>
      <c r="G25" s="365">
        <f t="shared" si="4"/>
        <v>5893</v>
      </c>
      <c r="H25" s="367">
        <f t="shared" si="3"/>
        <v>43.295863639703178</v>
      </c>
      <c r="I25" s="350"/>
      <c r="J25" s="368">
        <f t="shared" si="5"/>
        <v>5213</v>
      </c>
      <c r="K25" s="369">
        <f t="shared" si="6"/>
        <v>38.299904489016235</v>
      </c>
      <c r="L25" s="370">
        <v>1865</v>
      </c>
      <c r="M25" s="371">
        <v>35.775944753500866</v>
      </c>
      <c r="N25" s="370">
        <v>3348</v>
      </c>
      <c r="O25" s="372">
        <v>64.224055246499134</v>
      </c>
      <c r="P25" s="350"/>
      <c r="Q25" s="368">
        <v>2028</v>
      </c>
      <c r="R25" s="369">
        <v>14.899713467048711</v>
      </c>
      <c r="S25" s="370">
        <v>1081</v>
      </c>
      <c r="T25" s="371">
        <v>53.303747534516766</v>
      </c>
      <c r="U25" s="370">
        <v>947</v>
      </c>
      <c r="V25" s="372">
        <v>46.696252465483234</v>
      </c>
      <c r="W25" s="350"/>
      <c r="X25" s="368">
        <v>6370</v>
      </c>
      <c r="Y25" s="369">
        <v>46.800382043935052</v>
      </c>
      <c r="Z25" s="370">
        <v>4772</v>
      </c>
      <c r="AA25" s="371">
        <v>74.913657770800626</v>
      </c>
      <c r="AB25" s="370">
        <v>1598</v>
      </c>
      <c r="AC25" s="372">
        <f t="shared" si="0"/>
        <v>25.086342229199371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3238</v>
      </c>
      <c r="E26" s="380">
        <f t="shared" si="2"/>
        <v>2197</v>
      </c>
      <c r="F26" s="381">
        <f t="shared" si="3"/>
        <v>67.850525015441633</v>
      </c>
      <c r="G26" s="380">
        <f t="shared" si="4"/>
        <v>1041</v>
      </c>
      <c r="H26" s="367">
        <f t="shared" si="3"/>
        <v>32.149474984558367</v>
      </c>
      <c r="I26" s="350"/>
      <c r="J26" s="377">
        <f t="shared" si="5"/>
        <v>644</v>
      </c>
      <c r="K26" s="378">
        <f t="shared" si="6"/>
        <v>19.888820259419397</v>
      </c>
      <c r="L26" s="375">
        <v>307</v>
      </c>
      <c r="M26" s="376">
        <v>47.670807453416145</v>
      </c>
      <c r="N26" s="375">
        <v>337</v>
      </c>
      <c r="O26" s="372">
        <v>52.329192546583847</v>
      </c>
      <c r="P26" s="350"/>
      <c r="Q26" s="377">
        <v>486</v>
      </c>
      <c r="R26" s="378">
        <v>15.009264978381717</v>
      </c>
      <c r="S26" s="375">
        <v>275</v>
      </c>
      <c r="T26" s="376">
        <v>56.584362139917701</v>
      </c>
      <c r="U26" s="375">
        <v>211</v>
      </c>
      <c r="V26" s="372">
        <v>43.415637860082306</v>
      </c>
      <c r="W26" s="350"/>
      <c r="X26" s="377">
        <v>2108</v>
      </c>
      <c r="Y26" s="378">
        <v>65.101914762198888</v>
      </c>
      <c r="Z26" s="375">
        <v>1615</v>
      </c>
      <c r="AA26" s="376">
        <v>76.612903225806448</v>
      </c>
      <c r="AB26" s="375">
        <v>493</v>
      </c>
      <c r="AC26" s="372">
        <f t="shared" si="0"/>
        <v>23.387096774193548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17187</v>
      </c>
      <c r="E27" s="380">
        <f t="shared" si="2"/>
        <v>11491</v>
      </c>
      <c r="F27" s="381">
        <f t="shared" si="3"/>
        <v>66.858672252283696</v>
      </c>
      <c r="G27" s="380">
        <f t="shared" si="4"/>
        <v>5696</v>
      </c>
      <c r="H27" s="367">
        <f t="shared" si="3"/>
        <v>33.141327747716296</v>
      </c>
      <c r="I27" s="350"/>
      <c r="J27" s="377">
        <f t="shared" si="5"/>
        <v>3350</v>
      </c>
      <c r="K27" s="378">
        <f t="shared" si="6"/>
        <v>19.491476115668817</v>
      </c>
      <c r="L27" s="375">
        <v>1403</v>
      </c>
      <c r="M27" s="376">
        <v>41.880597014925378</v>
      </c>
      <c r="N27" s="375">
        <v>1947</v>
      </c>
      <c r="O27" s="372">
        <v>58.119402985074629</v>
      </c>
      <c r="P27" s="350"/>
      <c r="Q27" s="377">
        <v>2607</v>
      </c>
      <c r="R27" s="378">
        <v>15.168441263745855</v>
      </c>
      <c r="S27" s="375">
        <v>1469</v>
      </c>
      <c r="T27" s="376">
        <v>56.348293057153818</v>
      </c>
      <c r="U27" s="375">
        <v>1138</v>
      </c>
      <c r="V27" s="372">
        <v>43.651706942846182</v>
      </c>
      <c r="W27" s="350"/>
      <c r="X27" s="377">
        <v>11230</v>
      </c>
      <c r="Y27" s="378">
        <v>65.340082620585321</v>
      </c>
      <c r="Z27" s="375">
        <v>8619</v>
      </c>
      <c r="AA27" s="376">
        <v>76.749777382012468</v>
      </c>
      <c r="AB27" s="375">
        <v>2611</v>
      </c>
      <c r="AC27" s="372">
        <f t="shared" si="0"/>
        <v>23.250222617987536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2329</v>
      </c>
      <c r="E28" s="380">
        <f t="shared" si="2"/>
        <v>1513</v>
      </c>
      <c r="F28" s="381">
        <f t="shared" si="3"/>
        <v>64.96350364963503</v>
      </c>
      <c r="G28" s="380">
        <f t="shared" si="4"/>
        <v>816</v>
      </c>
      <c r="H28" s="382">
        <f t="shared" si="3"/>
        <v>35.036496350364963</v>
      </c>
      <c r="I28" s="350"/>
      <c r="J28" s="377">
        <f t="shared" si="5"/>
        <v>510</v>
      </c>
      <c r="K28" s="378">
        <f t="shared" si="6"/>
        <v>21.897810218978105</v>
      </c>
      <c r="L28" s="375">
        <v>220</v>
      </c>
      <c r="M28" s="376">
        <v>43.137254901960787</v>
      </c>
      <c r="N28" s="375">
        <v>290</v>
      </c>
      <c r="O28" s="383">
        <v>56.862745098039213</v>
      </c>
      <c r="P28" s="350"/>
      <c r="Q28" s="377">
        <v>343</v>
      </c>
      <c r="R28" s="378">
        <v>14.727350794332331</v>
      </c>
      <c r="S28" s="375">
        <v>192</v>
      </c>
      <c r="T28" s="376">
        <v>55.976676384839649</v>
      </c>
      <c r="U28" s="375">
        <v>151</v>
      </c>
      <c r="V28" s="383">
        <v>44.023323615160351</v>
      </c>
      <c r="W28" s="350"/>
      <c r="X28" s="377">
        <v>1476</v>
      </c>
      <c r="Y28" s="378">
        <v>63.374838986689561</v>
      </c>
      <c r="Z28" s="375">
        <v>1101</v>
      </c>
      <c r="AA28" s="376">
        <v>74.59349593495935</v>
      </c>
      <c r="AB28" s="375">
        <v>375</v>
      </c>
      <c r="AC28" s="383">
        <f t="shared" si="0"/>
        <v>25.406504065040654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1191</v>
      </c>
      <c r="E29" s="386">
        <f t="shared" si="2"/>
        <v>638</v>
      </c>
      <c r="F29" s="387">
        <f t="shared" si="3"/>
        <v>53.568429890848023</v>
      </c>
      <c r="G29" s="386">
        <f t="shared" si="4"/>
        <v>553</v>
      </c>
      <c r="H29" s="388">
        <f t="shared" si="3"/>
        <v>46.43157010915197</v>
      </c>
      <c r="I29" s="350"/>
      <c r="J29" s="389">
        <f t="shared" si="5"/>
        <v>651</v>
      </c>
      <c r="K29" s="390">
        <f t="shared" si="6"/>
        <v>54.659949622166252</v>
      </c>
      <c r="L29" s="391">
        <v>246</v>
      </c>
      <c r="M29" s="392">
        <v>37.788018433179722</v>
      </c>
      <c r="N29" s="391">
        <v>405</v>
      </c>
      <c r="O29" s="393">
        <v>62.21198156682027</v>
      </c>
      <c r="P29" s="350"/>
      <c r="Q29" s="389">
        <v>166</v>
      </c>
      <c r="R29" s="390">
        <v>13.937867338371115</v>
      </c>
      <c r="S29" s="391">
        <v>103</v>
      </c>
      <c r="T29" s="392">
        <v>62.048192771084345</v>
      </c>
      <c r="U29" s="391">
        <v>63</v>
      </c>
      <c r="V29" s="393">
        <v>37.951807228915662</v>
      </c>
      <c r="W29" s="350"/>
      <c r="X29" s="389">
        <v>374</v>
      </c>
      <c r="Y29" s="390">
        <v>31.402183039462638</v>
      </c>
      <c r="Z29" s="391">
        <v>289</v>
      </c>
      <c r="AA29" s="392">
        <v>77.272727272727266</v>
      </c>
      <c r="AB29" s="391">
        <v>85</v>
      </c>
      <c r="AC29" s="393">
        <f t="shared" si="0"/>
        <v>22.727272727272727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411504</v>
      </c>
      <c r="E31" s="1234">
        <f>L31+S31+Z31</f>
        <v>262772</v>
      </c>
      <c r="F31" s="1235">
        <f>E31/$D31*100</f>
        <v>63.856487421750451</v>
      </c>
      <c r="G31" s="1234">
        <f>N31+U31+AB31</f>
        <v>148732</v>
      </c>
      <c r="H31" s="1236">
        <f>G31/$D31*100</f>
        <v>36.143512578249542</v>
      </c>
      <c r="I31" s="320"/>
      <c r="J31" s="1237">
        <f>SUM(J12:J29)</f>
        <v>109512</v>
      </c>
      <c r="K31" s="1238">
        <f>J31/$D31*100</f>
        <v>26.612621019479761</v>
      </c>
      <c r="L31" s="1234">
        <f>SUM(L12:L29)</f>
        <v>45312</v>
      </c>
      <c r="M31" s="1235">
        <f>L31/$J31*100</f>
        <v>41.376287530133681</v>
      </c>
      <c r="N31" s="1234">
        <f>SUM(N12:N29)</f>
        <v>64200</v>
      </c>
      <c r="O31" s="1239">
        <f>N31/$J31*100</f>
        <v>58.623712469866319</v>
      </c>
      <c r="P31" s="320"/>
      <c r="Q31" s="1237">
        <f>SUM(Q12:Q29)</f>
        <v>65844</v>
      </c>
      <c r="R31" s="1238">
        <f>Q31/$D31*100</f>
        <v>16.000816516971888</v>
      </c>
      <c r="S31" s="1234">
        <f>SUM(S12:S29)</f>
        <v>37757</v>
      </c>
      <c r="T31" s="1235">
        <f>S31/$Q31*100</f>
        <v>57.343114027094344</v>
      </c>
      <c r="U31" s="1234">
        <f>SUM(U12:U29)</f>
        <v>28087</v>
      </c>
      <c r="V31" s="1239">
        <f>U31/$Q31*100</f>
        <v>42.656885972905656</v>
      </c>
      <c r="W31" s="320"/>
      <c r="X31" s="1237">
        <f>SUM(X12:X29)</f>
        <v>236148</v>
      </c>
      <c r="Y31" s="1238">
        <f>X31/$D31*100</f>
        <v>57.386562463548351</v>
      </c>
      <c r="Z31" s="1234">
        <f>SUM(Z12:Z29)</f>
        <v>179703</v>
      </c>
      <c r="AA31" s="1235">
        <f>Z31/$X31*100</f>
        <v>76.097616748818538</v>
      </c>
      <c r="AB31" s="1234">
        <f>SUM(AB12:AB29)</f>
        <v>56445</v>
      </c>
      <c r="AC31" s="1239">
        <f>AB31/$X31*100</f>
        <v>23.902383251181465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15"/>
      <c r="C34" s="1415"/>
      <c r="D34" s="1415"/>
      <c r="E34" s="1415"/>
      <c r="F34" s="1415"/>
      <c r="G34" s="1415"/>
      <c r="H34" s="1415"/>
      <c r="I34" s="1415"/>
      <c r="J34" s="1415"/>
      <c r="K34" s="1415"/>
      <c r="L34" s="1415"/>
      <c r="M34" s="1415"/>
      <c r="N34" s="1415"/>
      <c r="O34" s="1415"/>
    </row>
    <row r="35" spans="2:15" s="329" customFormat="1" ht="29.25" customHeight="1" x14ac:dyDescent="0.25">
      <c r="B35" s="1416"/>
      <c r="C35" s="1416"/>
      <c r="D35" s="1416"/>
      <c r="E35" s="1416"/>
      <c r="F35" s="1416"/>
      <c r="G35" s="1416"/>
      <c r="H35" s="1416"/>
      <c r="I35" s="1416"/>
      <c r="J35" s="1416"/>
      <c r="K35" s="1416"/>
      <c r="L35" s="1416"/>
      <c r="M35" s="1416"/>
    </row>
    <row r="36" spans="2:15" s="329" customFormat="1" ht="4.5" customHeight="1" x14ac:dyDescent="0.25">
      <c r="B36" s="1414"/>
      <c r="C36" s="1414"/>
      <c r="D36" s="1414"/>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6"/>
      <c r="C2" s="1386"/>
    </row>
    <row r="3" spans="1:53" s="345" customFormat="1" ht="4.5" customHeight="1" x14ac:dyDescent="0.25">
      <c r="B3" s="1387"/>
      <c r="C3" s="1387"/>
    </row>
    <row r="4" spans="1:53" s="345" customFormat="1" ht="17.25" customHeight="1" x14ac:dyDescent="0.25">
      <c r="A4" s="1388" t="s">
        <v>423</v>
      </c>
      <c r="B4" s="1388"/>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row>
    <row r="5" spans="1:53" s="345" customFormat="1" ht="17.25" customHeight="1" x14ac:dyDescent="0.25">
      <c r="B5" s="1389" t="str">
        <f>porsaad!$B$6</f>
        <v>Situación a 31 de octubre de 2024</v>
      </c>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1:53" s="345" customFormat="1" ht="6" customHeight="1" x14ac:dyDescent="0.25"/>
    <row r="7" spans="1:53" s="322" customFormat="1" ht="12.75" customHeight="1" x14ac:dyDescent="0.25">
      <c r="A7" s="316"/>
      <c r="B7" s="1390" t="s">
        <v>12</v>
      </c>
      <c r="C7" s="317"/>
      <c r="D7" s="1393" t="s">
        <v>259</v>
      </c>
      <c r="E7" s="1394"/>
      <c r="F7" s="1394"/>
      <c r="G7" s="1394"/>
      <c r="H7" s="1394"/>
      <c r="I7" s="318"/>
      <c r="J7" s="1397"/>
      <c r="K7" s="1397"/>
      <c r="L7" s="1397"/>
      <c r="M7" s="1397"/>
      <c r="N7" s="1397"/>
      <c r="O7" s="1397"/>
      <c r="P7" s="318"/>
      <c r="Q7" s="1397"/>
      <c r="R7" s="1397"/>
      <c r="S7" s="1397"/>
      <c r="T7" s="1397"/>
      <c r="U7" s="1397"/>
      <c r="V7" s="1397"/>
      <c r="W7" s="318"/>
      <c r="X7" s="1397"/>
      <c r="Y7" s="1397"/>
      <c r="Z7" s="1397"/>
      <c r="AA7" s="1397"/>
      <c r="AB7" s="1397"/>
      <c r="AC7" s="1398"/>
      <c r="AD7" s="319"/>
      <c r="AE7" s="319"/>
      <c r="AF7" s="320"/>
      <c r="AG7" s="320"/>
      <c r="AH7" s="320"/>
      <c r="AI7" s="320"/>
      <c r="AJ7" s="320"/>
      <c r="AK7" s="320"/>
      <c r="AL7" s="321"/>
    </row>
    <row r="8" spans="1:53" s="322" customFormat="1" ht="33.75" customHeight="1" x14ac:dyDescent="0.25">
      <c r="A8" s="316"/>
      <c r="B8" s="1391"/>
      <c r="C8" s="317"/>
      <c r="D8" s="1395"/>
      <c r="E8" s="1396"/>
      <c r="F8" s="1396"/>
      <c r="G8" s="1396"/>
      <c r="H8" s="1396"/>
      <c r="I8" s="323"/>
      <c r="J8" s="1399" t="s">
        <v>260</v>
      </c>
      <c r="K8" s="1400"/>
      <c r="L8" s="1400"/>
      <c r="M8" s="1400"/>
      <c r="N8" s="1400"/>
      <c r="O8" s="1401"/>
      <c r="P8" s="317"/>
      <c r="Q8" s="1399" t="s">
        <v>261</v>
      </c>
      <c r="R8" s="1400"/>
      <c r="S8" s="1400"/>
      <c r="T8" s="1400"/>
      <c r="U8" s="1400"/>
      <c r="V8" s="1401"/>
      <c r="W8" s="317"/>
      <c r="X8" s="1399" t="s">
        <v>262</v>
      </c>
      <c r="Y8" s="1400"/>
      <c r="Z8" s="1400"/>
      <c r="AA8" s="1400"/>
      <c r="AB8" s="1400"/>
      <c r="AC8" s="1401"/>
      <c r="AD8" s="319"/>
      <c r="AE8" s="319"/>
      <c r="AF8" s="320"/>
      <c r="AG8" s="320"/>
      <c r="AH8" s="320"/>
      <c r="AI8" s="320"/>
      <c r="AJ8" s="320"/>
      <c r="AK8" s="320"/>
      <c r="AL8" s="321"/>
    </row>
    <row r="9" spans="1:53" s="322" customFormat="1" ht="21.75" customHeight="1" x14ac:dyDescent="0.25">
      <c r="A9" s="316"/>
      <c r="B9" s="1391"/>
      <c r="C9" s="317"/>
      <c r="D9" s="1402" t="s">
        <v>9</v>
      </c>
      <c r="E9" s="1404" t="s">
        <v>24</v>
      </c>
      <c r="F9" s="1405"/>
      <c r="G9" s="1404" t="s">
        <v>23</v>
      </c>
      <c r="H9" s="1406"/>
      <c r="I9" s="323"/>
      <c r="J9" s="1407" t="s">
        <v>9</v>
      </c>
      <c r="K9" s="1410" t="s">
        <v>267</v>
      </c>
      <c r="L9" s="1412" t="s">
        <v>24</v>
      </c>
      <c r="M9" s="1413"/>
      <c r="N9" s="1408" t="s">
        <v>23</v>
      </c>
      <c r="O9" s="1409"/>
      <c r="P9" s="317"/>
      <c r="Q9" s="1407" t="s">
        <v>9</v>
      </c>
      <c r="R9" s="1410" t="s">
        <v>267</v>
      </c>
      <c r="S9" s="1412" t="s">
        <v>24</v>
      </c>
      <c r="T9" s="1413"/>
      <c r="U9" s="1408" t="s">
        <v>23</v>
      </c>
      <c r="V9" s="1409"/>
      <c r="W9" s="317"/>
      <c r="X9" s="1407" t="s">
        <v>9</v>
      </c>
      <c r="Y9" s="1410" t="s">
        <v>267</v>
      </c>
      <c r="Z9" s="1412" t="s">
        <v>24</v>
      </c>
      <c r="AA9" s="1413"/>
      <c r="AB9" s="1408" t="s">
        <v>23</v>
      </c>
      <c r="AC9" s="1409"/>
      <c r="AD9" s="319"/>
      <c r="AE9" s="319"/>
      <c r="AF9" s="320"/>
      <c r="AG9" s="320"/>
      <c r="AH9" s="320"/>
      <c r="AI9" s="320"/>
      <c r="AJ9" s="320"/>
      <c r="AK9" s="320"/>
      <c r="AL9" s="321"/>
    </row>
    <row r="10" spans="1:53" s="322" customFormat="1" ht="36.75" customHeight="1" x14ac:dyDescent="0.25">
      <c r="A10" s="316"/>
      <c r="B10" s="1392"/>
      <c r="C10" s="317"/>
      <c r="D10" s="1403"/>
      <c r="E10" s="407" t="s">
        <v>9</v>
      </c>
      <c r="F10" s="403" t="s">
        <v>267</v>
      </c>
      <c r="G10" s="406" t="s">
        <v>9</v>
      </c>
      <c r="H10" s="886" t="s">
        <v>267</v>
      </c>
      <c r="I10" s="346"/>
      <c r="J10" s="1403"/>
      <c r="K10" s="1411"/>
      <c r="L10" s="404" t="s">
        <v>9</v>
      </c>
      <c r="M10" s="403" t="s">
        <v>267</v>
      </c>
      <c r="N10" s="407" t="s">
        <v>9</v>
      </c>
      <c r="O10" s="402" t="s">
        <v>267</v>
      </c>
      <c r="P10" s="347"/>
      <c r="Q10" s="1403"/>
      <c r="R10" s="1411"/>
      <c r="S10" s="404" t="s">
        <v>9</v>
      </c>
      <c r="T10" s="403" t="s">
        <v>267</v>
      </c>
      <c r="U10" s="407" t="s">
        <v>9</v>
      </c>
      <c r="V10" s="402" t="s">
        <v>267</v>
      </c>
      <c r="W10" s="347"/>
      <c r="X10" s="1403"/>
      <c r="Y10" s="1411"/>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130904</v>
      </c>
      <c r="E12" s="352">
        <f>L12+S12+Z12</f>
        <v>82572</v>
      </c>
      <c r="F12" s="353">
        <f>E12/$D12*100</f>
        <v>63.078286377803586</v>
      </c>
      <c r="G12" s="352">
        <f>N12+U12+AB12</f>
        <v>48332</v>
      </c>
      <c r="H12" s="354">
        <f>G12/$D12*100</f>
        <v>36.921713622196414</v>
      </c>
      <c r="I12" s="350"/>
      <c r="J12" s="355">
        <f>L12+N12</f>
        <v>40256</v>
      </c>
      <c r="K12" s="356">
        <f>J12/$D12*100</f>
        <v>30.752307034162442</v>
      </c>
      <c r="L12" s="357">
        <v>16272</v>
      </c>
      <c r="M12" s="353">
        <v>40.421303656597772</v>
      </c>
      <c r="N12" s="357">
        <v>23984</v>
      </c>
      <c r="O12" s="358">
        <v>59.578696343402228</v>
      </c>
      <c r="P12" s="350"/>
      <c r="Q12" s="355">
        <v>25832</v>
      </c>
      <c r="R12" s="356">
        <v>19.733545193424188</v>
      </c>
      <c r="S12" s="357">
        <v>16534</v>
      </c>
      <c r="T12" s="353">
        <v>64.005884174667088</v>
      </c>
      <c r="U12" s="357">
        <v>9298</v>
      </c>
      <c r="V12" s="358">
        <v>35.994115825332926</v>
      </c>
      <c r="W12" s="350"/>
      <c r="X12" s="355">
        <v>64816</v>
      </c>
      <c r="Y12" s="356">
        <v>49.514147772413367</v>
      </c>
      <c r="Z12" s="357">
        <v>49766</v>
      </c>
      <c r="AA12" s="353">
        <v>76.780424586521846</v>
      </c>
      <c r="AB12" s="357">
        <v>15050</v>
      </c>
      <c r="AC12" s="358">
        <f t="shared" ref="AC12:AC29" si="0">AB12/$X12*100</f>
        <v>23.219575413478154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15858</v>
      </c>
      <c r="E13" s="365">
        <f t="shared" ref="E13:E29" si="2">L13+S13+Z13</f>
        <v>10001</v>
      </c>
      <c r="F13" s="366">
        <f t="shared" ref="F13:H29" si="3">E13/$D13*100</f>
        <v>63.065960398537015</v>
      </c>
      <c r="G13" s="365">
        <f t="shared" ref="G13:G29" si="4">N13+U13+AB13</f>
        <v>5857</v>
      </c>
      <c r="H13" s="367">
        <f t="shared" si="3"/>
        <v>36.934039601462985</v>
      </c>
      <c r="I13" s="350"/>
      <c r="J13" s="368">
        <f t="shared" ref="J13:J29" si="5">L13+N13</f>
        <v>3367</v>
      </c>
      <c r="K13" s="369">
        <f t="shared" ref="K13:K29" si="6">J13/$D13*100</f>
        <v>21.23218564762265</v>
      </c>
      <c r="L13" s="370">
        <v>1370</v>
      </c>
      <c r="M13" s="371">
        <v>40.689040689040688</v>
      </c>
      <c r="N13" s="370">
        <v>1997</v>
      </c>
      <c r="O13" s="372">
        <v>59.310959310959312</v>
      </c>
      <c r="P13" s="350"/>
      <c r="Q13" s="368">
        <v>2788</v>
      </c>
      <c r="R13" s="369">
        <v>17.581031655946525</v>
      </c>
      <c r="S13" s="370">
        <v>1640</v>
      </c>
      <c r="T13" s="371">
        <v>58.82352941176471</v>
      </c>
      <c r="U13" s="370">
        <v>1148</v>
      </c>
      <c r="V13" s="372">
        <v>41.17647058823529</v>
      </c>
      <c r="W13" s="350"/>
      <c r="X13" s="368">
        <v>9703</v>
      </c>
      <c r="Y13" s="369">
        <v>61.186782696430818</v>
      </c>
      <c r="Z13" s="370">
        <v>6991</v>
      </c>
      <c r="AA13" s="371">
        <v>72.049881479954664</v>
      </c>
      <c r="AB13" s="370">
        <v>2712</v>
      </c>
      <c r="AC13" s="372">
        <f t="shared" si="0"/>
        <v>27.950118520045347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10752</v>
      </c>
      <c r="E14" s="365">
        <f t="shared" si="2"/>
        <v>6930</v>
      </c>
      <c r="F14" s="366">
        <f t="shared" si="3"/>
        <v>64.453125</v>
      </c>
      <c r="G14" s="365">
        <f t="shared" si="4"/>
        <v>3822</v>
      </c>
      <c r="H14" s="367">
        <f t="shared" si="3"/>
        <v>35.546875</v>
      </c>
      <c r="I14" s="350"/>
      <c r="J14" s="368">
        <f t="shared" si="5"/>
        <v>2661</v>
      </c>
      <c r="K14" s="369">
        <f t="shared" si="6"/>
        <v>24.748883928571427</v>
      </c>
      <c r="L14" s="370">
        <v>1032</v>
      </c>
      <c r="M14" s="371">
        <v>38.78241262683202</v>
      </c>
      <c r="N14" s="370">
        <v>1629</v>
      </c>
      <c r="O14" s="372">
        <v>61.21758737316798</v>
      </c>
      <c r="P14" s="350"/>
      <c r="Q14" s="368">
        <v>2164</v>
      </c>
      <c r="R14" s="369">
        <v>20.126488095238095</v>
      </c>
      <c r="S14" s="370">
        <v>1286</v>
      </c>
      <c r="T14" s="371">
        <v>59.426987060998151</v>
      </c>
      <c r="U14" s="370">
        <v>878</v>
      </c>
      <c r="V14" s="372">
        <v>40.573012939001849</v>
      </c>
      <c r="W14" s="350"/>
      <c r="X14" s="368">
        <v>5927</v>
      </c>
      <c r="Y14" s="369">
        <v>55.124627976190474</v>
      </c>
      <c r="Z14" s="370">
        <v>4612</v>
      </c>
      <c r="AA14" s="371">
        <v>77.813396321916656</v>
      </c>
      <c r="AB14" s="370">
        <v>1315</v>
      </c>
      <c r="AC14" s="372">
        <f t="shared" si="0"/>
        <v>22.186603678083348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10477</v>
      </c>
      <c r="E15" s="365">
        <f t="shared" si="2"/>
        <v>6234</v>
      </c>
      <c r="F15" s="366">
        <f t="shared" si="3"/>
        <v>59.501765772644845</v>
      </c>
      <c r="G15" s="365">
        <f t="shared" si="4"/>
        <v>4243</v>
      </c>
      <c r="H15" s="367">
        <f t="shared" si="3"/>
        <v>40.498234227355155</v>
      </c>
      <c r="I15" s="350"/>
      <c r="J15" s="368">
        <f t="shared" si="5"/>
        <v>3079</v>
      </c>
      <c r="K15" s="369">
        <f t="shared" si="6"/>
        <v>29.388183640355063</v>
      </c>
      <c r="L15" s="370">
        <v>1215</v>
      </c>
      <c r="M15" s="371">
        <v>39.46086391685612</v>
      </c>
      <c r="N15" s="370">
        <v>1864</v>
      </c>
      <c r="O15" s="372">
        <v>60.539136083143873</v>
      </c>
      <c r="P15" s="350"/>
      <c r="Q15" s="368">
        <v>2134</v>
      </c>
      <c r="R15" s="369">
        <v>20.368426076166841</v>
      </c>
      <c r="S15" s="370">
        <v>1183</v>
      </c>
      <c r="T15" s="371">
        <v>55.435801312089971</v>
      </c>
      <c r="U15" s="370">
        <v>951</v>
      </c>
      <c r="V15" s="372">
        <v>44.564198687910029</v>
      </c>
      <c r="W15" s="350"/>
      <c r="X15" s="368">
        <v>5264</v>
      </c>
      <c r="Y15" s="369">
        <v>50.243390283478092</v>
      </c>
      <c r="Z15" s="370">
        <v>3836</v>
      </c>
      <c r="AA15" s="371">
        <v>72.872340425531917</v>
      </c>
      <c r="AB15" s="370">
        <v>1428</v>
      </c>
      <c r="AC15" s="372">
        <f t="shared" si="0"/>
        <v>27.127659574468083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15570</v>
      </c>
      <c r="E16" s="365">
        <f t="shared" si="2"/>
        <v>8983</v>
      </c>
      <c r="F16" s="366">
        <f t="shared" si="3"/>
        <v>57.694283879254982</v>
      </c>
      <c r="G16" s="365">
        <f t="shared" si="4"/>
        <v>6587</v>
      </c>
      <c r="H16" s="367">
        <f t="shared" si="3"/>
        <v>42.305716120745025</v>
      </c>
      <c r="I16" s="350"/>
      <c r="J16" s="368">
        <f t="shared" si="5"/>
        <v>6479</v>
      </c>
      <c r="K16" s="369">
        <f t="shared" si="6"/>
        <v>41.612074502247914</v>
      </c>
      <c r="L16" s="370">
        <v>2609</v>
      </c>
      <c r="M16" s="371">
        <v>40.268559962957248</v>
      </c>
      <c r="N16" s="370">
        <v>3870</v>
      </c>
      <c r="O16" s="372">
        <v>59.731440037042752</v>
      </c>
      <c r="P16" s="350"/>
      <c r="Q16" s="368">
        <v>3082</v>
      </c>
      <c r="R16" s="369">
        <v>19.794476557482337</v>
      </c>
      <c r="S16" s="370">
        <v>1865</v>
      </c>
      <c r="T16" s="371">
        <v>60.512654120700851</v>
      </c>
      <c r="U16" s="370">
        <v>1217</v>
      </c>
      <c r="V16" s="372">
        <v>39.487345879299156</v>
      </c>
      <c r="W16" s="350"/>
      <c r="X16" s="368">
        <v>6009</v>
      </c>
      <c r="Y16" s="369">
        <v>38.593448940269745</v>
      </c>
      <c r="Z16" s="370">
        <v>4509</v>
      </c>
      <c r="AA16" s="371">
        <v>75.037443834248634</v>
      </c>
      <c r="AB16" s="370">
        <v>1500</v>
      </c>
      <c r="AC16" s="372">
        <f t="shared" si="0"/>
        <v>24.962556165751373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7732</v>
      </c>
      <c r="E17" s="375">
        <f t="shared" si="2"/>
        <v>4884</v>
      </c>
      <c r="F17" s="376">
        <f t="shared" si="3"/>
        <v>63.166063114330065</v>
      </c>
      <c r="G17" s="375">
        <f t="shared" si="4"/>
        <v>2848</v>
      </c>
      <c r="H17" s="367">
        <f t="shared" si="3"/>
        <v>36.833936885669942</v>
      </c>
      <c r="I17" s="350"/>
      <c r="J17" s="377">
        <f t="shared" si="5"/>
        <v>1918</v>
      </c>
      <c r="K17" s="378">
        <f t="shared" si="6"/>
        <v>24.806001034661147</v>
      </c>
      <c r="L17" s="375">
        <v>761</v>
      </c>
      <c r="M17" s="376">
        <v>39.676746611053183</v>
      </c>
      <c r="N17" s="375">
        <v>1157</v>
      </c>
      <c r="O17" s="372">
        <v>60.323253388946817</v>
      </c>
      <c r="P17" s="350"/>
      <c r="Q17" s="377">
        <v>1601</v>
      </c>
      <c r="R17" s="378">
        <v>20.706156233833418</v>
      </c>
      <c r="S17" s="375">
        <v>890</v>
      </c>
      <c r="T17" s="376">
        <v>55.590256089943793</v>
      </c>
      <c r="U17" s="375">
        <v>711</v>
      </c>
      <c r="V17" s="372">
        <v>44.409743910056214</v>
      </c>
      <c r="W17" s="350"/>
      <c r="X17" s="377">
        <v>4213</v>
      </c>
      <c r="Y17" s="378">
        <v>54.487842731505431</v>
      </c>
      <c r="Z17" s="375">
        <v>3233</v>
      </c>
      <c r="AA17" s="376">
        <v>76.738666033705201</v>
      </c>
      <c r="AB17" s="375">
        <v>980</v>
      </c>
      <c r="AC17" s="372">
        <f t="shared" si="0"/>
        <v>23.261333966294799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41281</v>
      </c>
      <c r="E18" s="365">
        <f t="shared" si="2"/>
        <v>26084</v>
      </c>
      <c r="F18" s="366">
        <f t="shared" si="3"/>
        <v>63.18645381652577</v>
      </c>
      <c r="G18" s="365">
        <f t="shared" si="4"/>
        <v>15197</v>
      </c>
      <c r="H18" s="367">
        <f t="shared" si="3"/>
        <v>36.813546183474237</v>
      </c>
      <c r="I18" s="350"/>
      <c r="J18" s="368">
        <f t="shared" si="5"/>
        <v>9573</v>
      </c>
      <c r="K18" s="369">
        <f t="shared" si="6"/>
        <v>23.189845207238196</v>
      </c>
      <c r="L18" s="370">
        <v>3996</v>
      </c>
      <c r="M18" s="371">
        <v>41.742400501410216</v>
      </c>
      <c r="N18" s="370">
        <v>5577</v>
      </c>
      <c r="O18" s="372">
        <v>58.257599498589784</v>
      </c>
      <c r="P18" s="350"/>
      <c r="Q18" s="368">
        <v>6937</v>
      </c>
      <c r="R18" s="369">
        <v>16.804340980111913</v>
      </c>
      <c r="S18" s="370">
        <v>3932</v>
      </c>
      <c r="T18" s="371">
        <v>56.681562635144878</v>
      </c>
      <c r="U18" s="370">
        <v>3005</v>
      </c>
      <c r="V18" s="372">
        <v>43.318437364855122</v>
      </c>
      <c r="W18" s="350"/>
      <c r="X18" s="368">
        <v>24771</v>
      </c>
      <c r="Y18" s="369">
        <v>60.00581381264989</v>
      </c>
      <c r="Z18" s="370">
        <v>18156</v>
      </c>
      <c r="AA18" s="371">
        <v>73.29538573331719</v>
      </c>
      <c r="AB18" s="370">
        <v>6615</v>
      </c>
      <c r="AC18" s="372">
        <f t="shared" si="0"/>
        <v>26.704614266682814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24925</v>
      </c>
      <c r="E19" s="365">
        <f t="shared" si="2"/>
        <v>15332</v>
      </c>
      <c r="F19" s="366">
        <f t="shared" si="3"/>
        <v>61.512537612838514</v>
      </c>
      <c r="G19" s="365">
        <f t="shared" si="4"/>
        <v>9593</v>
      </c>
      <c r="H19" s="367">
        <f t="shared" si="3"/>
        <v>38.487462387161486</v>
      </c>
      <c r="I19" s="350"/>
      <c r="J19" s="368">
        <f t="shared" si="5"/>
        <v>6442</v>
      </c>
      <c r="K19" s="369">
        <f t="shared" si="6"/>
        <v>25.845536609829487</v>
      </c>
      <c r="L19" s="370">
        <v>2607</v>
      </c>
      <c r="M19" s="371">
        <v>40.468798509779567</v>
      </c>
      <c r="N19" s="370">
        <v>3835</v>
      </c>
      <c r="O19" s="372">
        <v>59.531201490220433</v>
      </c>
      <c r="P19" s="350"/>
      <c r="Q19" s="368">
        <v>4345</v>
      </c>
      <c r="R19" s="369">
        <v>17.432296890672017</v>
      </c>
      <c r="S19" s="370">
        <v>2531</v>
      </c>
      <c r="T19" s="371">
        <v>58.250863060989644</v>
      </c>
      <c r="U19" s="370">
        <v>1814</v>
      </c>
      <c r="V19" s="372">
        <v>41.749136939010356</v>
      </c>
      <c r="W19" s="350"/>
      <c r="X19" s="368">
        <v>14138</v>
      </c>
      <c r="Y19" s="369">
        <v>56.722166499498492</v>
      </c>
      <c r="Z19" s="370">
        <v>10194</v>
      </c>
      <c r="AA19" s="371">
        <v>72.103550714386756</v>
      </c>
      <c r="AB19" s="370">
        <v>3944</v>
      </c>
      <c r="AC19" s="372">
        <f t="shared" si="0"/>
        <v>27.89644928561324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89587</v>
      </c>
      <c r="E20" s="365">
        <f t="shared" si="2"/>
        <v>57175</v>
      </c>
      <c r="F20" s="366">
        <f t="shared" si="3"/>
        <v>63.820643620168106</v>
      </c>
      <c r="G20" s="365">
        <f t="shared" si="4"/>
        <v>32412</v>
      </c>
      <c r="H20" s="367">
        <f t="shared" si="3"/>
        <v>36.179356379831894</v>
      </c>
      <c r="I20" s="350"/>
      <c r="J20" s="368">
        <f t="shared" si="5"/>
        <v>20362</v>
      </c>
      <c r="K20" s="369">
        <f t="shared" si="6"/>
        <v>22.728744125821827</v>
      </c>
      <c r="L20" s="370">
        <v>8248</v>
      </c>
      <c r="M20" s="371">
        <v>40.506826441410468</v>
      </c>
      <c r="N20" s="370">
        <v>12114</v>
      </c>
      <c r="O20" s="372">
        <v>59.493173558589532</v>
      </c>
      <c r="P20" s="350"/>
      <c r="Q20" s="368">
        <v>16901</v>
      </c>
      <c r="R20" s="369">
        <v>18.865460390458438</v>
      </c>
      <c r="S20" s="370">
        <v>9828</v>
      </c>
      <c r="T20" s="371">
        <v>58.150405301461447</v>
      </c>
      <c r="U20" s="370">
        <v>7073</v>
      </c>
      <c r="V20" s="372">
        <v>41.849594698538553</v>
      </c>
      <c r="W20" s="350"/>
      <c r="X20" s="368">
        <v>52324</v>
      </c>
      <c r="Y20" s="369">
        <v>58.405795483719736</v>
      </c>
      <c r="Z20" s="370">
        <v>39099</v>
      </c>
      <c r="AA20" s="371">
        <v>74.724791682593079</v>
      </c>
      <c r="AB20" s="370">
        <v>13225</v>
      </c>
      <c r="AC20" s="372">
        <f t="shared" si="0"/>
        <v>25.275208317406928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60302</v>
      </c>
      <c r="E21" s="365">
        <f t="shared" si="2"/>
        <v>37540</v>
      </c>
      <c r="F21" s="366">
        <f t="shared" si="3"/>
        <v>62.253324931179733</v>
      </c>
      <c r="G21" s="365">
        <f t="shared" si="4"/>
        <v>22762</v>
      </c>
      <c r="H21" s="367">
        <f t="shared" si="3"/>
        <v>37.746675068820274</v>
      </c>
      <c r="I21" s="350"/>
      <c r="J21" s="368">
        <f t="shared" si="5"/>
        <v>15733</v>
      </c>
      <c r="K21" s="369">
        <f t="shared" si="6"/>
        <v>26.09034526218036</v>
      </c>
      <c r="L21" s="370">
        <v>6415</v>
      </c>
      <c r="M21" s="371">
        <v>40.774168944257298</v>
      </c>
      <c r="N21" s="370">
        <v>9318</v>
      </c>
      <c r="O21" s="372">
        <v>59.225831055742702</v>
      </c>
      <c r="P21" s="350"/>
      <c r="Q21" s="368">
        <v>12325</v>
      </c>
      <c r="R21" s="369">
        <v>20.438791416536763</v>
      </c>
      <c r="S21" s="370">
        <v>7347</v>
      </c>
      <c r="T21" s="371">
        <v>59.610547667342793</v>
      </c>
      <c r="U21" s="370">
        <v>4978</v>
      </c>
      <c r="V21" s="372">
        <v>40.3894523326572</v>
      </c>
      <c r="W21" s="350"/>
      <c r="X21" s="368">
        <v>32244</v>
      </c>
      <c r="Y21" s="369">
        <v>53.470863321282877</v>
      </c>
      <c r="Z21" s="370">
        <v>23778</v>
      </c>
      <c r="AA21" s="371">
        <v>73.743952363230363</v>
      </c>
      <c r="AB21" s="370">
        <v>8466</v>
      </c>
      <c r="AC21" s="372">
        <f t="shared" si="0"/>
        <v>26.25604763676963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12343</v>
      </c>
      <c r="E22" s="365">
        <f t="shared" si="2"/>
        <v>7837</v>
      </c>
      <c r="F22" s="366">
        <f t="shared" si="3"/>
        <v>63.493478084744396</v>
      </c>
      <c r="G22" s="365">
        <f t="shared" si="4"/>
        <v>4506</v>
      </c>
      <c r="H22" s="367">
        <f t="shared" si="3"/>
        <v>36.506521915255611</v>
      </c>
      <c r="I22" s="350"/>
      <c r="J22" s="368">
        <f t="shared" si="5"/>
        <v>3207</v>
      </c>
      <c r="K22" s="369">
        <f t="shared" si="6"/>
        <v>25.982338167382323</v>
      </c>
      <c r="L22" s="370">
        <v>1331</v>
      </c>
      <c r="M22" s="371">
        <v>41.502962270034303</v>
      </c>
      <c r="N22" s="370">
        <v>1876</v>
      </c>
      <c r="O22" s="372">
        <v>58.497037729965697</v>
      </c>
      <c r="P22" s="350"/>
      <c r="Q22" s="368">
        <v>2289</v>
      </c>
      <c r="R22" s="369">
        <v>18.544924248561941</v>
      </c>
      <c r="S22" s="370">
        <v>1400</v>
      </c>
      <c r="T22" s="371">
        <v>61.162079510703357</v>
      </c>
      <c r="U22" s="370">
        <v>889</v>
      </c>
      <c r="V22" s="372">
        <v>38.837920489296636</v>
      </c>
      <c r="W22" s="350"/>
      <c r="X22" s="368">
        <v>6847</v>
      </c>
      <c r="Y22" s="369">
        <v>55.472737584055743</v>
      </c>
      <c r="Z22" s="370">
        <v>5106</v>
      </c>
      <c r="AA22" s="371">
        <v>74.572805608295596</v>
      </c>
      <c r="AB22" s="370">
        <v>1741</v>
      </c>
      <c r="AC22" s="372">
        <f t="shared" si="0"/>
        <v>25.427194391704393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26517</v>
      </c>
      <c r="E23" s="365">
        <f t="shared" si="2"/>
        <v>16343</v>
      </c>
      <c r="F23" s="366">
        <f t="shared" si="3"/>
        <v>61.632160500810798</v>
      </c>
      <c r="G23" s="365">
        <f t="shared" si="4"/>
        <v>10174</v>
      </c>
      <c r="H23" s="367">
        <f t="shared" si="3"/>
        <v>38.367839499189202</v>
      </c>
      <c r="I23" s="350"/>
      <c r="J23" s="368">
        <f t="shared" si="5"/>
        <v>7863</v>
      </c>
      <c r="K23" s="369">
        <f t="shared" si="6"/>
        <v>29.652675642040954</v>
      </c>
      <c r="L23" s="370">
        <v>3022</v>
      </c>
      <c r="M23" s="371">
        <v>38.433168002034847</v>
      </c>
      <c r="N23" s="370">
        <v>4841</v>
      </c>
      <c r="O23" s="372">
        <v>61.566831997965153</v>
      </c>
      <c r="P23" s="350"/>
      <c r="Q23" s="368">
        <v>4849</v>
      </c>
      <c r="R23" s="369">
        <v>18.286382320775353</v>
      </c>
      <c r="S23" s="370">
        <v>2828</v>
      </c>
      <c r="T23" s="371">
        <v>58.321303361517842</v>
      </c>
      <c r="U23" s="370">
        <v>2021</v>
      </c>
      <c r="V23" s="372">
        <v>41.678696638482158</v>
      </c>
      <c r="W23" s="350"/>
      <c r="X23" s="368">
        <v>13805</v>
      </c>
      <c r="Y23" s="369">
        <v>52.060942037183686</v>
      </c>
      <c r="Z23" s="370">
        <v>10493</v>
      </c>
      <c r="AA23" s="371">
        <v>76.0086925027164</v>
      </c>
      <c r="AB23" s="370">
        <v>3312</v>
      </c>
      <c r="AC23" s="372">
        <f t="shared" si="0"/>
        <v>23.991307497283593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70662</v>
      </c>
      <c r="E24" s="365">
        <f t="shared" si="2"/>
        <v>45155</v>
      </c>
      <c r="F24" s="366">
        <f t="shared" si="3"/>
        <v>63.902804902210519</v>
      </c>
      <c r="G24" s="365">
        <f t="shared" si="4"/>
        <v>25507</v>
      </c>
      <c r="H24" s="367">
        <f t="shared" si="3"/>
        <v>36.097195097789474</v>
      </c>
      <c r="I24" s="350"/>
      <c r="J24" s="368">
        <f t="shared" si="5"/>
        <v>20506</v>
      </c>
      <c r="K24" s="369">
        <f t="shared" si="6"/>
        <v>29.019840932891793</v>
      </c>
      <c r="L24" s="370">
        <v>9128</v>
      </c>
      <c r="M24" s="371">
        <v>44.513800838778891</v>
      </c>
      <c r="N24" s="370">
        <v>11378</v>
      </c>
      <c r="O24" s="372">
        <v>55.486199161221109</v>
      </c>
      <c r="P24" s="350"/>
      <c r="Q24" s="368">
        <v>12351</v>
      </c>
      <c r="R24" s="369">
        <v>17.478984461238007</v>
      </c>
      <c r="S24" s="370">
        <v>7609</v>
      </c>
      <c r="T24" s="371">
        <v>61.606347664156743</v>
      </c>
      <c r="U24" s="370">
        <v>4742</v>
      </c>
      <c r="V24" s="372">
        <v>38.393652335843257</v>
      </c>
      <c r="W24" s="350"/>
      <c r="X24" s="368">
        <v>37805</v>
      </c>
      <c r="Y24" s="369">
        <v>53.501174605870197</v>
      </c>
      <c r="Z24" s="370">
        <v>28418</v>
      </c>
      <c r="AA24" s="371">
        <v>75.169951064673995</v>
      </c>
      <c r="AB24" s="370">
        <v>9387</v>
      </c>
      <c r="AC24" s="372">
        <f t="shared" si="0"/>
        <v>24.830048935326015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17314</v>
      </c>
      <c r="E25" s="365">
        <f t="shared" si="2"/>
        <v>9511</v>
      </c>
      <c r="F25" s="366">
        <f t="shared" si="3"/>
        <v>54.932424627469103</v>
      </c>
      <c r="G25" s="365">
        <f t="shared" si="4"/>
        <v>7803</v>
      </c>
      <c r="H25" s="367">
        <f t="shared" si="3"/>
        <v>45.067575372530897</v>
      </c>
      <c r="I25" s="350"/>
      <c r="J25" s="368">
        <f t="shared" si="5"/>
        <v>7247</v>
      </c>
      <c r="K25" s="369">
        <f t="shared" si="6"/>
        <v>41.856301259096682</v>
      </c>
      <c r="L25" s="370">
        <v>2666</v>
      </c>
      <c r="M25" s="371">
        <v>36.787636263281357</v>
      </c>
      <c r="N25" s="370">
        <v>4581</v>
      </c>
      <c r="O25" s="372">
        <v>63.212363736718643</v>
      </c>
      <c r="P25" s="350"/>
      <c r="Q25" s="368">
        <v>3177</v>
      </c>
      <c r="R25" s="369">
        <v>18.349312694928958</v>
      </c>
      <c r="S25" s="370">
        <v>1752</v>
      </c>
      <c r="T25" s="371">
        <v>55.14636449480642</v>
      </c>
      <c r="U25" s="370">
        <v>1425</v>
      </c>
      <c r="V25" s="372">
        <v>44.85363550519358</v>
      </c>
      <c r="W25" s="350"/>
      <c r="X25" s="368">
        <v>6890</v>
      </c>
      <c r="Y25" s="369">
        <v>39.794386045974356</v>
      </c>
      <c r="Z25" s="370">
        <v>5093</v>
      </c>
      <c r="AA25" s="371">
        <v>73.918722786647322</v>
      </c>
      <c r="AB25" s="370">
        <v>1797</v>
      </c>
      <c r="AC25" s="372">
        <f t="shared" si="0"/>
        <v>26.081277213352681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6242</v>
      </c>
      <c r="E26" s="380">
        <f t="shared" si="2"/>
        <v>4005</v>
      </c>
      <c r="F26" s="381">
        <f t="shared" si="3"/>
        <v>64.162127523229742</v>
      </c>
      <c r="G26" s="380">
        <f t="shared" si="4"/>
        <v>2237</v>
      </c>
      <c r="H26" s="367">
        <f t="shared" si="3"/>
        <v>35.837872476770265</v>
      </c>
      <c r="I26" s="350"/>
      <c r="J26" s="377">
        <f t="shared" si="5"/>
        <v>1139</v>
      </c>
      <c r="K26" s="378">
        <f t="shared" si="6"/>
        <v>18.24735661646908</v>
      </c>
      <c r="L26" s="375">
        <v>438</v>
      </c>
      <c r="M26" s="376">
        <v>38.454784899034237</v>
      </c>
      <c r="N26" s="375">
        <v>701</v>
      </c>
      <c r="O26" s="372">
        <v>61.545215100965756</v>
      </c>
      <c r="P26" s="350"/>
      <c r="Q26" s="377">
        <v>894</v>
      </c>
      <c r="R26" s="378">
        <v>14.322332585709708</v>
      </c>
      <c r="S26" s="375">
        <v>480</v>
      </c>
      <c r="T26" s="376">
        <v>53.691275167785236</v>
      </c>
      <c r="U26" s="375">
        <v>414</v>
      </c>
      <c r="V26" s="372">
        <v>46.308724832214764</v>
      </c>
      <c r="W26" s="350"/>
      <c r="X26" s="377">
        <v>4209</v>
      </c>
      <c r="Y26" s="378">
        <v>67.430310797821207</v>
      </c>
      <c r="Z26" s="375">
        <v>3087</v>
      </c>
      <c r="AA26" s="376">
        <v>73.342836778332142</v>
      </c>
      <c r="AB26" s="375">
        <v>1122</v>
      </c>
      <c r="AC26" s="372">
        <f t="shared" si="0"/>
        <v>26.657163221667858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23658</v>
      </c>
      <c r="E27" s="380">
        <f t="shared" si="2"/>
        <v>14490</v>
      </c>
      <c r="F27" s="381">
        <f t="shared" si="3"/>
        <v>61.247780877504439</v>
      </c>
      <c r="G27" s="380">
        <f t="shared" si="4"/>
        <v>9168</v>
      </c>
      <c r="H27" s="367">
        <f t="shared" si="3"/>
        <v>38.752219122495561</v>
      </c>
      <c r="I27" s="350"/>
      <c r="J27" s="377">
        <f t="shared" si="5"/>
        <v>5942</v>
      </c>
      <c r="K27" s="378">
        <f t="shared" si="6"/>
        <v>25.116239749767523</v>
      </c>
      <c r="L27" s="375">
        <v>2291</v>
      </c>
      <c r="M27" s="376">
        <v>38.556041736788963</v>
      </c>
      <c r="N27" s="375">
        <v>3651</v>
      </c>
      <c r="O27" s="372">
        <v>61.443958263211037</v>
      </c>
      <c r="P27" s="350"/>
      <c r="Q27" s="377">
        <v>4252</v>
      </c>
      <c r="R27" s="378">
        <v>17.972778764054443</v>
      </c>
      <c r="S27" s="375">
        <v>2296</v>
      </c>
      <c r="T27" s="376">
        <v>53.998118532455322</v>
      </c>
      <c r="U27" s="375">
        <v>1956</v>
      </c>
      <c r="V27" s="372">
        <v>46.001881467544685</v>
      </c>
      <c r="W27" s="350"/>
      <c r="X27" s="377">
        <v>13464</v>
      </c>
      <c r="Y27" s="378">
        <v>56.910981486178038</v>
      </c>
      <c r="Z27" s="375">
        <v>9903</v>
      </c>
      <c r="AA27" s="376">
        <v>73.551693404634577</v>
      </c>
      <c r="AB27" s="375">
        <v>3561</v>
      </c>
      <c r="AC27" s="372">
        <f t="shared" si="0"/>
        <v>26.448306595365416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4058</v>
      </c>
      <c r="E28" s="380">
        <f t="shared" si="2"/>
        <v>2627</v>
      </c>
      <c r="F28" s="381">
        <f t="shared" si="3"/>
        <v>64.736323311976335</v>
      </c>
      <c r="G28" s="380">
        <f t="shared" si="4"/>
        <v>1431</v>
      </c>
      <c r="H28" s="382">
        <f t="shared" si="3"/>
        <v>35.263676688023658</v>
      </c>
      <c r="I28" s="350"/>
      <c r="J28" s="377">
        <f t="shared" si="5"/>
        <v>678</v>
      </c>
      <c r="K28" s="378">
        <f t="shared" si="6"/>
        <v>16.707737801872842</v>
      </c>
      <c r="L28" s="375">
        <v>275</v>
      </c>
      <c r="M28" s="376">
        <v>40.560471976401182</v>
      </c>
      <c r="N28" s="375">
        <v>403</v>
      </c>
      <c r="O28" s="383">
        <v>59.439528023598818</v>
      </c>
      <c r="P28" s="350"/>
      <c r="Q28" s="377">
        <v>716</v>
      </c>
      <c r="R28" s="378">
        <v>17.644159684573683</v>
      </c>
      <c r="S28" s="375">
        <v>403</v>
      </c>
      <c r="T28" s="376">
        <v>56.284916201117319</v>
      </c>
      <c r="U28" s="375">
        <v>313</v>
      </c>
      <c r="V28" s="383">
        <v>43.715083798882681</v>
      </c>
      <c r="W28" s="350"/>
      <c r="X28" s="377">
        <v>2664</v>
      </c>
      <c r="Y28" s="378">
        <v>65.648102513553468</v>
      </c>
      <c r="Z28" s="375">
        <v>1949</v>
      </c>
      <c r="AA28" s="376">
        <v>73.160660660660653</v>
      </c>
      <c r="AB28" s="375">
        <v>715</v>
      </c>
      <c r="AC28" s="383">
        <f t="shared" si="0"/>
        <v>26.83933933933934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1345</v>
      </c>
      <c r="E29" s="386">
        <f t="shared" si="2"/>
        <v>711</v>
      </c>
      <c r="F29" s="387">
        <f t="shared" si="3"/>
        <v>52.862453531598504</v>
      </c>
      <c r="G29" s="386">
        <f t="shared" si="4"/>
        <v>634</v>
      </c>
      <c r="H29" s="388">
        <f t="shared" si="3"/>
        <v>47.137546468401489</v>
      </c>
      <c r="I29" s="350"/>
      <c r="J29" s="389">
        <f t="shared" si="5"/>
        <v>772</v>
      </c>
      <c r="K29" s="390">
        <f t="shared" si="6"/>
        <v>57.397769516728623</v>
      </c>
      <c r="L29" s="391">
        <v>278</v>
      </c>
      <c r="M29" s="392">
        <v>36.010362694300518</v>
      </c>
      <c r="N29" s="391">
        <v>494</v>
      </c>
      <c r="O29" s="393">
        <v>63.989637305699489</v>
      </c>
      <c r="P29" s="350"/>
      <c r="Q29" s="389">
        <v>192</v>
      </c>
      <c r="R29" s="390">
        <v>14.275092936802974</v>
      </c>
      <c r="S29" s="391">
        <v>140</v>
      </c>
      <c r="T29" s="392">
        <v>72.916666666666657</v>
      </c>
      <c r="U29" s="391">
        <v>52</v>
      </c>
      <c r="V29" s="393">
        <v>27.083333333333332</v>
      </c>
      <c r="W29" s="350"/>
      <c r="X29" s="389">
        <v>381</v>
      </c>
      <c r="Y29" s="390">
        <v>28.3271375464684</v>
      </c>
      <c r="Z29" s="391">
        <v>293</v>
      </c>
      <c r="AA29" s="392">
        <v>76.902887139107605</v>
      </c>
      <c r="AB29" s="391">
        <v>88</v>
      </c>
      <c r="AC29" s="393">
        <f t="shared" si="0"/>
        <v>23.097112860892388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569527</v>
      </c>
      <c r="E31" s="1234">
        <f>L31+S31+Z31</f>
        <v>356414</v>
      </c>
      <c r="F31" s="1235">
        <f>E31/$D31*100</f>
        <v>62.580702934189247</v>
      </c>
      <c r="G31" s="1234">
        <f>N31+U31+AB31</f>
        <v>213113</v>
      </c>
      <c r="H31" s="1236">
        <f>G31/$D31*100</f>
        <v>37.419297065810753</v>
      </c>
      <c r="I31" s="320"/>
      <c r="J31" s="1237">
        <f>SUM(J12:J29)</f>
        <v>157224</v>
      </c>
      <c r="K31" s="1238">
        <f>J31/$D31*100</f>
        <v>27.60606608641908</v>
      </c>
      <c r="L31" s="1234">
        <f>SUM(L12:L29)</f>
        <v>63954</v>
      </c>
      <c r="M31" s="1235">
        <f>L31/$J31*100</f>
        <v>40.676995878491837</v>
      </c>
      <c r="N31" s="1234">
        <f>SUM(N12:N29)</f>
        <v>93270</v>
      </c>
      <c r="O31" s="1239">
        <f>N31/$J31*100</f>
        <v>59.32300412150817</v>
      </c>
      <c r="P31" s="320"/>
      <c r="Q31" s="1237">
        <f>SUM(Q12:Q29)</f>
        <v>106829</v>
      </c>
      <c r="R31" s="1238">
        <f>Q31/$D31*100</f>
        <v>18.757495254834275</v>
      </c>
      <c r="S31" s="1234">
        <f>SUM(S12:S29)</f>
        <v>63944</v>
      </c>
      <c r="T31" s="1235">
        <f>S31/$Q31*100</f>
        <v>59.856406032069941</v>
      </c>
      <c r="U31" s="1234">
        <f>SUM(U12:U29)</f>
        <v>42885</v>
      </c>
      <c r="V31" s="1239">
        <f>U31/$Q31*100</f>
        <v>40.143593967930059</v>
      </c>
      <c r="W31" s="320"/>
      <c r="X31" s="1237">
        <f>SUM(X12:X29)</f>
        <v>305474</v>
      </c>
      <c r="Y31" s="1238">
        <f>X31/$D31*100</f>
        <v>53.636438658746641</v>
      </c>
      <c r="Z31" s="1234">
        <f>SUM(Z12:Z29)</f>
        <v>228516</v>
      </c>
      <c r="AA31" s="1235">
        <f>Z31/$X31*100</f>
        <v>74.807021219481854</v>
      </c>
      <c r="AB31" s="1234">
        <f>SUM(AB12:AB29)</f>
        <v>76958</v>
      </c>
      <c r="AC31" s="1239">
        <f>AB31/$X31*100</f>
        <v>25.192978780518143</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15"/>
      <c r="C34" s="1415"/>
      <c r="D34" s="1415"/>
      <c r="E34" s="1415"/>
      <c r="F34" s="1415"/>
      <c r="G34" s="1415"/>
      <c r="H34" s="1415"/>
      <c r="I34" s="1415"/>
      <c r="J34" s="1415"/>
      <c r="K34" s="1415"/>
      <c r="L34" s="1415"/>
      <c r="M34" s="1415"/>
      <c r="N34" s="1415"/>
      <c r="O34" s="1415"/>
    </row>
    <row r="35" spans="2:15" s="329" customFormat="1" ht="29.25" customHeight="1" x14ac:dyDescent="0.25">
      <c r="B35" s="1416"/>
      <c r="C35" s="1416"/>
      <c r="D35" s="1416"/>
      <c r="E35" s="1416"/>
      <c r="F35" s="1416"/>
      <c r="G35" s="1416"/>
      <c r="H35" s="1416"/>
      <c r="I35" s="1416"/>
      <c r="J35" s="1416"/>
      <c r="K35" s="1416"/>
      <c r="L35" s="1416"/>
      <c r="M35" s="1416"/>
    </row>
    <row r="36" spans="2:15" s="329" customFormat="1" ht="4.5" customHeight="1" x14ac:dyDescent="0.25">
      <c r="B36" s="1414"/>
      <c r="C36" s="1414"/>
      <c r="D36" s="1414"/>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6"/>
      <c r="C2" s="1386"/>
    </row>
    <row r="3" spans="1:53" s="345" customFormat="1" ht="4.5" customHeight="1" x14ac:dyDescent="0.25">
      <c r="B3" s="1387"/>
      <c r="C3" s="1387"/>
    </row>
    <row r="4" spans="1:53" s="345" customFormat="1" ht="17.25" customHeight="1" x14ac:dyDescent="0.25">
      <c r="A4" s="1388" t="s">
        <v>422</v>
      </c>
      <c r="B4" s="1388"/>
      <c r="C4" s="1388"/>
      <c r="D4" s="1388"/>
      <c r="E4" s="1388"/>
      <c r="F4" s="1388"/>
      <c r="G4" s="1388"/>
      <c r="H4" s="1388"/>
      <c r="I4" s="1388"/>
      <c r="J4" s="1388"/>
      <c r="K4" s="1388"/>
      <c r="L4" s="1388"/>
      <c r="M4" s="1388"/>
      <c r="N4" s="1388"/>
      <c r="O4" s="1388"/>
      <c r="P4" s="1388"/>
      <c r="Q4" s="1388"/>
      <c r="R4" s="1388"/>
      <c r="S4" s="1388"/>
      <c r="T4" s="1388"/>
      <c r="U4" s="1388"/>
      <c r="V4" s="1388"/>
      <c r="W4" s="1388"/>
      <c r="X4" s="1388"/>
      <c r="Y4" s="1388"/>
      <c r="Z4" s="1388"/>
      <c r="AA4" s="1388"/>
      <c r="AB4" s="1388"/>
      <c r="AC4" s="1388"/>
    </row>
    <row r="5" spans="1:53" s="345" customFormat="1" ht="17.25" customHeight="1" x14ac:dyDescent="0.25">
      <c r="B5" s="1389" t="str">
        <f>porsaad!$B$6</f>
        <v>Situación a 31 de octubre de 2024</v>
      </c>
      <c r="C5" s="1389"/>
      <c r="D5" s="1389"/>
      <c r="E5" s="1389"/>
      <c r="F5" s="1389"/>
      <c r="G5" s="1389"/>
      <c r="H5" s="1389"/>
      <c r="I5" s="1389"/>
      <c r="J5" s="1389"/>
      <c r="K5" s="1389"/>
      <c r="L5" s="1389"/>
      <c r="M5" s="1389"/>
      <c r="N5" s="1389"/>
      <c r="O5" s="1389"/>
      <c r="P5" s="1389"/>
      <c r="Q5" s="1389"/>
      <c r="R5" s="1389"/>
      <c r="S5" s="1389"/>
      <c r="T5" s="1389"/>
      <c r="U5" s="1389"/>
      <c r="V5" s="1389"/>
      <c r="W5" s="1389"/>
      <c r="X5" s="1389"/>
      <c r="Y5" s="1389"/>
      <c r="Z5" s="1389"/>
      <c r="AA5" s="1389"/>
      <c r="AB5" s="1389"/>
      <c r="AC5" s="1389"/>
    </row>
    <row r="6" spans="1:53" s="345" customFormat="1" ht="6" customHeight="1" x14ac:dyDescent="0.25"/>
    <row r="7" spans="1:53" s="322" customFormat="1" ht="12.75" customHeight="1" x14ac:dyDescent="0.25">
      <c r="A7" s="316"/>
      <c r="B7" s="1390" t="s">
        <v>12</v>
      </c>
      <c r="C7" s="317"/>
      <c r="D7" s="1393" t="s">
        <v>263</v>
      </c>
      <c r="E7" s="1394"/>
      <c r="F7" s="1394"/>
      <c r="G7" s="1394"/>
      <c r="H7" s="1394"/>
      <c r="I7" s="318"/>
      <c r="J7" s="1397"/>
      <c r="K7" s="1397"/>
      <c r="L7" s="1397"/>
      <c r="M7" s="1397"/>
      <c r="N7" s="1397"/>
      <c r="O7" s="1397"/>
      <c r="P7" s="318"/>
      <c r="Q7" s="1397"/>
      <c r="R7" s="1397"/>
      <c r="S7" s="1397"/>
      <c r="T7" s="1397"/>
      <c r="U7" s="1397"/>
      <c r="V7" s="1397"/>
      <c r="W7" s="318"/>
      <c r="X7" s="1397"/>
      <c r="Y7" s="1397"/>
      <c r="Z7" s="1397"/>
      <c r="AA7" s="1397"/>
      <c r="AB7" s="1397"/>
      <c r="AC7" s="1398"/>
      <c r="AD7" s="319"/>
      <c r="AE7" s="319"/>
      <c r="AF7" s="320"/>
      <c r="AG7" s="320"/>
      <c r="AH7" s="320"/>
      <c r="AI7" s="320"/>
      <c r="AJ7" s="320"/>
      <c r="AK7" s="320"/>
      <c r="AL7" s="321"/>
    </row>
    <row r="8" spans="1:53" s="322" customFormat="1" ht="33.75" customHeight="1" x14ac:dyDescent="0.25">
      <c r="A8" s="316"/>
      <c r="B8" s="1391"/>
      <c r="C8" s="317"/>
      <c r="D8" s="1395"/>
      <c r="E8" s="1396"/>
      <c r="F8" s="1396"/>
      <c r="G8" s="1396"/>
      <c r="H8" s="1396"/>
      <c r="I8" s="323"/>
      <c r="J8" s="1399" t="s">
        <v>264</v>
      </c>
      <c r="K8" s="1400"/>
      <c r="L8" s="1400"/>
      <c r="M8" s="1400"/>
      <c r="N8" s="1400"/>
      <c r="O8" s="1401"/>
      <c r="P8" s="317"/>
      <c r="Q8" s="1399" t="s">
        <v>265</v>
      </c>
      <c r="R8" s="1400"/>
      <c r="S8" s="1400"/>
      <c r="T8" s="1400"/>
      <c r="U8" s="1400"/>
      <c r="V8" s="1401"/>
      <c r="W8" s="317"/>
      <c r="X8" s="1399" t="s">
        <v>266</v>
      </c>
      <c r="Y8" s="1400"/>
      <c r="Z8" s="1400"/>
      <c r="AA8" s="1400"/>
      <c r="AB8" s="1400"/>
      <c r="AC8" s="1401"/>
      <c r="AD8" s="319"/>
      <c r="AE8" s="319"/>
      <c r="AF8" s="320"/>
      <c r="AG8" s="320"/>
      <c r="AH8" s="320"/>
      <c r="AI8" s="320"/>
      <c r="AJ8" s="320"/>
      <c r="AK8" s="320"/>
      <c r="AL8" s="321"/>
    </row>
    <row r="9" spans="1:53" s="322" customFormat="1" ht="21.75" customHeight="1" x14ac:dyDescent="0.25">
      <c r="A9" s="316"/>
      <c r="B9" s="1391"/>
      <c r="C9" s="317"/>
      <c r="D9" s="1402" t="s">
        <v>9</v>
      </c>
      <c r="E9" s="1404" t="s">
        <v>24</v>
      </c>
      <c r="F9" s="1405"/>
      <c r="G9" s="1404" t="s">
        <v>23</v>
      </c>
      <c r="H9" s="1406"/>
      <c r="I9" s="323"/>
      <c r="J9" s="1407" t="s">
        <v>9</v>
      </c>
      <c r="K9" s="1410" t="s">
        <v>267</v>
      </c>
      <c r="L9" s="1412" t="s">
        <v>24</v>
      </c>
      <c r="M9" s="1413"/>
      <c r="N9" s="1408" t="s">
        <v>23</v>
      </c>
      <c r="O9" s="1409"/>
      <c r="P9" s="317"/>
      <c r="Q9" s="1407" t="s">
        <v>9</v>
      </c>
      <c r="R9" s="1410" t="s">
        <v>267</v>
      </c>
      <c r="S9" s="1412" t="s">
        <v>24</v>
      </c>
      <c r="T9" s="1413"/>
      <c r="U9" s="1408" t="s">
        <v>23</v>
      </c>
      <c r="V9" s="1409"/>
      <c r="W9" s="317"/>
      <c r="X9" s="1407" t="s">
        <v>9</v>
      </c>
      <c r="Y9" s="1410" t="s">
        <v>267</v>
      </c>
      <c r="Z9" s="1412" t="s">
        <v>24</v>
      </c>
      <c r="AA9" s="1413"/>
      <c r="AB9" s="1408" t="s">
        <v>23</v>
      </c>
      <c r="AC9" s="1409"/>
      <c r="AD9" s="319"/>
      <c r="AE9" s="319"/>
      <c r="AF9" s="320"/>
      <c r="AG9" s="320"/>
      <c r="AH9" s="320"/>
      <c r="AI9" s="320"/>
      <c r="AJ9" s="320"/>
      <c r="AK9" s="320"/>
      <c r="AL9" s="321"/>
    </row>
    <row r="10" spans="1:53" s="322" customFormat="1" ht="36.75" customHeight="1" x14ac:dyDescent="0.25">
      <c r="A10" s="316"/>
      <c r="B10" s="1392"/>
      <c r="C10" s="317"/>
      <c r="D10" s="1403"/>
      <c r="E10" s="407" t="s">
        <v>9</v>
      </c>
      <c r="F10" s="403" t="s">
        <v>267</v>
      </c>
      <c r="G10" s="406" t="s">
        <v>9</v>
      </c>
      <c r="H10" s="886" t="s">
        <v>267</v>
      </c>
      <c r="I10" s="346"/>
      <c r="J10" s="1403"/>
      <c r="K10" s="1411"/>
      <c r="L10" s="404" t="s">
        <v>9</v>
      </c>
      <c r="M10" s="403" t="s">
        <v>267</v>
      </c>
      <c r="N10" s="407" t="s">
        <v>9</v>
      </c>
      <c r="O10" s="402" t="s">
        <v>267</v>
      </c>
      <c r="P10" s="347"/>
      <c r="Q10" s="1403"/>
      <c r="R10" s="1411"/>
      <c r="S10" s="404" t="s">
        <v>9</v>
      </c>
      <c r="T10" s="403" t="s">
        <v>267</v>
      </c>
      <c r="U10" s="407" t="s">
        <v>9</v>
      </c>
      <c r="V10" s="402" t="s">
        <v>267</v>
      </c>
      <c r="W10" s="347"/>
      <c r="X10" s="1403"/>
      <c r="Y10" s="1411"/>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82465</v>
      </c>
      <c r="E12" s="352">
        <f>L12+S12+Z12</f>
        <v>54326</v>
      </c>
      <c r="F12" s="353">
        <f>E12/$D12*100</f>
        <v>65.877645061541259</v>
      </c>
      <c r="G12" s="352">
        <f>N12+U12+AB12</f>
        <v>28139</v>
      </c>
      <c r="H12" s="354">
        <f>G12/$D12*100</f>
        <v>34.122354938458734</v>
      </c>
      <c r="I12" s="350"/>
      <c r="J12" s="355">
        <f>L12+N12</f>
        <v>19709</v>
      </c>
      <c r="K12" s="356">
        <f>J12/$D12*100</f>
        <v>23.899836294185413</v>
      </c>
      <c r="L12" s="357">
        <v>8535</v>
      </c>
      <c r="M12" s="353">
        <v>43.305089045613684</v>
      </c>
      <c r="N12" s="357">
        <v>11174</v>
      </c>
      <c r="O12" s="358">
        <v>56.694910954386323</v>
      </c>
      <c r="P12" s="350"/>
      <c r="Q12" s="355">
        <v>20477</v>
      </c>
      <c r="R12" s="356">
        <v>24.831140483841629</v>
      </c>
      <c r="S12" s="357">
        <v>15013</v>
      </c>
      <c r="T12" s="353">
        <v>73.316403770083511</v>
      </c>
      <c r="U12" s="357">
        <v>5464</v>
      </c>
      <c r="V12" s="358">
        <v>26.683596229916489</v>
      </c>
      <c r="W12" s="350"/>
      <c r="X12" s="355">
        <v>42279</v>
      </c>
      <c r="Y12" s="356">
        <v>51.269023221972951</v>
      </c>
      <c r="Z12" s="357">
        <v>30778</v>
      </c>
      <c r="AA12" s="353">
        <v>72.797369852645517</v>
      </c>
      <c r="AB12" s="357">
        <v>11501</v>
      </c>
      <c r="AC12" s="358">
        <f t="shared" ref="AC12:AC29" si="0">AB12/$X12*100</f>
        <v>27.20263014735448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15388</v>
      </c>
      <c r="E13" s="365">
        <f t="shared" ref="E13:E29" si="2">L13+S13+Z13</f>
        <v>9888</v>
      </c>
      <c r="F13" s="366">
        <f t="shared" ref="F13:H29" si="3">E13/$D13*100</f>
        <v>64.257863270080577</v>
      </c>
      <c r="G13" s="365">
        <f t="shared" ref="G13:G29" si="4">N13+U13+AB13</f>
        <v>5500</v>
      </c>
      <c r="H13" s="367">
        <f t="shared" si="3"/>
        <v>35.742136729919416</v>
      </c>
      <c r="I13" s="350"/>
      <c r="J13" s="368">
        <f t="shared" ref="J13:J29" si="5">L13+N13</f>
        <v>2992</v>
      </c>
      <c r="K13" s="369">
        <f t="shared" ref="K13:K29" si="6">J13/$D13*100</f>
        <v>19.443722381076164</v>
      </c>
      <c r="L13" s="370">
        <v>1330</v>
      </c>
      <c r="M13" s="371">
        <v>44.451871657754012</v>
      </c>
      <c r="N13" s="370">
        <v>1662</v>
      </c>
      <c r="O13" s="372">
        <v>55.548128342245995</v>
      </c>
      <c r="P13" s="350"/>
      <c r="Q13" s="368">
        <v>3356</v>
      </c>
      <c r="R13" s="369">
        <v>21.809201975565376</v>
      </c>
      <c r="S13" s="370">
        <v>2134</v>
      </c>
      <c r="T13" s="371">
        <v>63.587604290822405</v>
      </c>
      <c r="U13" s="370">
        <v>1222</v>
      </c>
      <c r="V13" s="372">
        <v>36.412395709177595</v>
      </c>
      <c r="W13" s="350"/>
      <c r="X13" s="368">
        <v>9040</v>
      </c>
      <c r="Y13" s="369">
        <v>58.747075643358457</v>
      </c>
      <c r="Z13" s="370">
        <v>6424</v>
      </c>
      <c r="AA13" s="371">
        <v>71.061946902654867</v>
      </c>
      <c r="AB13" s="370">
        <v>2616</v>
      </c>
      <c r="AC13" s="372">
        <f t="shared" si="0"/>
        <v>28.938053097345133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13548</v>
      </c>
      <c r="E14" s="365">
        <f t="shared" si="2"/>
        <v>8668</v>
      </c>
      <c r="F14" s="366">
        <f t="shared" si="3"/>
        <v>63.979923235901978</v>
      </c>
      <c r="G14" s="365">
        <f t="shared" si="4"/>
        <v>4880</v>
      </c>
      <c r="H14" s="367">
        <f t="shared" si="3"/>
        <v>36.020076764098022</v>
      </c>
      <c r="I14" s="350"/>
      <c r="J14" s="368">
        <f t="shared" si="5"/>
        <v>3288</v>
      </c>
      <c r="K14" s="369">
        <f t="shared" si="6"/>
        <v>24.269264836138174</v>
      </c>
      <c r="L14" s="370">
        <v>1406</v>
      </c>
      <c r="M14" s="371">
        <v>42.761557177615572</v>
      </c>
      <c r="N14" s="370">
        <v>1882</v>
      </c>
      <c r="O14" s="372">
        <v>57.238442822384428</v>
      </c>
      <c r="P14" s="350"/>
      <c r="Q14" s="368">
        <v>3017</v>
      </c>
      <c r="R14" s="369">
        <v>22.26896958960732</v>
      </c>
      <c r="S14" s="370">
        <v>1780</v>
      </c>
      <c r="T14" s="371">
        <v>58.999005634736491</v>
      </c>
      <c r="U14" s="370">
        <v>1237</v>
      </c>
      <c r="V14" s="372">
        <v>41.000994365263502</v>
      </c>
      <c r="W14" s="350"/>
      <c r="X14" s="368">
        <v>7243</v>
      </c>
      <c r="Y14" s="369">
        <v>53.461765574254507</v>
      </c>
      <c r="Z14" s="370">
        <v>5482</v>
      </c>
      <c r="AA14" s="371">
        <v>75.686870081457954</v>
      </c>
      <c r="AB14" s="370">
        <v>1761</v>
      </c>
      <c r="AC14" s="372">
        <f t="shared" si="0"/>
        <v>24.313129918542039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13254</v>
      </c>
      <c r="E15" s="365">
        <f t="shared" si="2"/>
        <v>8325</v>
      </c>
      <c r="F15" s="366">
        <f t="shared" si="3"/>
        <v>62.811226799456762</v>
      </c>
      <c r="G15" s="365">
        <f t="shared" si="4"/>
        <v>4929</v>
      </c>
      <c r="H15" s="367">
        <f t="shared" si="3"/>
        <v>37.188773200543238</v>
      </c>
      <c r="I15" s="350"/>
      <c r="J15" s="368">
        <f t="shared" si="5"/>
        <v>3572</v>
      </c>
      <c r="K15" s="369">
        <f t="shared" si="6"/>
        <v>26.950354609929079</v>
      </c>
      <c r="L15" s="370">
        <v>1656</v>
      </c>
      <c r="M15" s="371">
        <v>46.360582306830906</v>
      </c>
      <c r="N15" s="370">
        <v>1916</v>
      </c>
      <c r="O15" s="372">
        <v>53.639417693169086</v>
      </c>
      <c r="P15" s="350"/>
      <c r="Q15" s="368">
        <v>3333</v>
      </c>
      <c r="R15" s="369">
        <v>25.147125396106834</v>
      </c>
      <c r="S15" s="370">
        <v>2101</v>
      </c>
      <c r="T15" s="371">
        <v>63.036303630363037</v>
      </c>
      <c r="U15" s="370">
        <v>1232</v>
      </c>
      <c r="V15" s="372">
        <v>36.963696369636963</v>
      </c>
      <c r="W15" s="350"/>
      <c r="X15" s="368">
        <v>6349</v>
      </c>
      <c r="Y15" s="369">
        <v>47.902519993964091</v>
      </c>
      <c r="Z15" s="370">
        <v>4568</v>
      </c>
      <c r="AA15" s="371">
        <v>71.948338320995433</v>
      </c>
      <c r="AB15" s="370">
        <v>1781</v>
      </c>
      <c r="AC15" s="372">
        <f t="shared" si="0"/>
        <v>28.051661679004567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13646</v>
      </c>
      <c r="E16" s="365">
        <f t="shared" si="2"/>
        <v>7895</v>
      </c>
      <c r="F16" s="366">
        <f t="shared" si="3"/>
        <v>57.855781914114026</v>
      </c>
      <c r="G16" s="365">
        <f t="shared" si="4"/>
        <v>5751</v>
      </c>
      <c r="H16" s="367">
        <f t="shared" si="3"/>
        <v>42.144218085885974</v>
      </c>
      <c r="I16" s="350"/>
      <c r="J16" s="368">
        <f t="shared" si="5"/>
        <v>5625</v>
      </c>
      <c r="K16" s="369">
        <f t="shared" si="6"/>
        <v>41.220870584786752</v>
      </c>
      <c r="L16" s="370">
        <v>2344</v>
      </c>
      <c r="M16" s="371">
        <v>41.671111111111109</v>
      </c>
      <c r="N16" s="370">
        <v>3281</v>
      </c>
      <c r="O16" s="372">
        <v>58.328888888888883</v>
      </c>
      <c r="P16" s="350"/>
      <c r="Q16" s="368">
        <v>3138</v>
      </c>
      <c r="R16" s="369">
        <v>22.995749670233035</v>
      </c>
      <c r="S16" s="370">
        <v>1991</v>
      </c>
      <c r="T16" s="371">
        <v>63.448056086679415</v>
      </c>
      <c r="U16" s="370">
        <v>1147</v>
      </c>
      <c r="V16" s="372">
        <v>36.551943913320585</v>
      </c>
      <c r="W16" s="350"/>
      <c r="X16" s="368">
        <v>4883</v>
      </c>
      <c r="Y16" s="369">
        <v>35.783379744980216</v>
      </c>
      <c r="Z16" s="370">
        <v>3560</v>
      </c>
      <c r="AA16" s="371">
        <v>72.906000409584266</v>
      </c>
      <c r="AB16" s="370">
        <v>1323</v>
      </c>
      <c r="AC16" s="372">
        <f t="shared" si="0"/>
        <v>27.093999590415731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5015</v>
      </c>
      <c r="E17" s="375">
        <f t="shared" si="2"/>
        <v>2985</v>
      </c>
      <c r="F17" s="376">
        <f t="shared" si="3"/>
        <v>59.52143569292123</v>
      </c>
      <c r="G17" s="375">
        <f t="shared" si="4"/>
        <v>2030</v>
      </c>
      <c r="H17" s="367">
        <f t="shared" si="3"/>
        <v>40.478564307078763</v>
      </c>
      <c r="I17" s="350"/>
      <c r="J17" s="377">
        <f t="shared" si="5"/>
        <v>1457</v>
      </c>
      <c r="K17" s="378">
        <f t="shared" si="6"/>
        <v>29.052841475573281</v>
      </c>
      <c r="L17" s="375">
        <v>642</v>
      </c>
      <c r="M17" s="376">
        <v>44.063143445435827</v>
      </c>
      <c r="N17" s="375">
        <v>815</v>
      </c>
      <c r="O17" s="372">
        <v>55.936856554564173</v>
      </c>
      <c r="P17" s="350"/>
      <c r="Q17" s="377">
        <v>1249</v>
      </c>
      <c r="R17" s="378">
        <v>24.905284147557328</v>
      </c>
      <c r="S17" s="375">
        <v>702</v>
      </c>
      <c r="T17" s="376">
        <v>56.204963971176944</v>
      </c>
      <c r="U17" s="375">
        <v>547</v>
      </c>
      <c r="V17" s="372">
        <v>43.795036028823056</v>
      </c>
      <c r="W17" s="350"/>
      <c r="X17" s="377">
        <v>2309</v>
      </c>
      <c r="Y17" s="378">
        <v>46.041874376869387</v>
      </c>
      <c r="Z17" s="375">
        <v>1641</v>
      </c>
      <c r="AA17" s="376">
        <v>71.06972715461238</v>
      </c>
      <c r="AB17" s="375">
        <v>668</v>
      </c>
      <c r="AC17" s="372">
        <f t="shared" si="0"/>
        <v>28.930272845387613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49073</v>
      </c>
      <c r="E18" s="365">
        <f t="shared" si="2"/>
        <v>30478</v>
      </c>
      <c r="F18" s="366">
        <f t="shared" si="3"/>
        <v>62.107472540908439</v>
      </c>
      <c r="G18" s="365">
        <f t="shared" si="4"/>
        <v>18595</v>
      </c>
      <c r="H18" s="367">
        <f t="shared" si="3"/>
        <v>37.892527459091561</v>
      </c>
      <c r="I18" s="350"/>
      <c r="J18" s="368">
        <f t="shared" si="5"/>
        <v>9672</v>
      </c>
      <c r="K18" s="369">
        <f t="shared" si="6"/>
        <v>19.709412507896399</v>
      </c>
      <c r="L18" s="370">
        <v>4070</v>
      </c>
      <c r="M18" s="371">
        <v>42.080231596360626</v>
      </c>
      <c r="N18" s="370">
        <v>5602</v>
      </c>
      <c r="O18" s="372">
        <v>57.919768403639374</v>
      </c>
      <c r="P18" s="350"/>
      <c r="Q18" s="368">
        <v>9458</v>
      </c>
      <c r="R18" s="369">
        <v>19.273327491696044</v>
      </c>
      <c r="S18" s="370">
        <v>5496</v>
      </c>
      <c r="T18" s="371">
        <v>58.109536899978856</v>
      </c>
      <c r="U18" s="370">
        <v>3962</v>
      </c>
      <c r="V18" s="372">
        <v>41.890463100021144</v>
      </c>
      <c r="W18" s="350"/>
      <c r="X18" s="368">
        <v>29943</v>
      </c>
      <c r="Y18" s="369">
        <v>61.01726000040756</v>
      </c>
      <c r="Z18" s="370">
        <v>20912</v>
      </c>
      <c r="AA18" s="371">
        <v>69.839361453428182</v>
      </c>
      <c r="AB18" s="370">
        <v>9031</v>
      </c>
      <c r="AC18" s="372">
        <f t="shared" si="0"/>
        <v>30.160638546571821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27964</v>
      </c>
      <c r="E19" s="365">
        <f t="shared" si="2"/>
        <v>18154</v>
      </c>
      <c r="F19" s="366">
        <f t="shared" si="3"/>
        <v>64.919181805178084</v>
      </c>
      <c r="G19" s="365">
        <f t="shared" si="4"/>
        <v>9810</v>
      </c>
      <c r="H19" s="367">
        <f t="shared" si="3"/>
        <v>35.080818194821916</v>
      </c>
      <c r="I19" s="350"/>
      <c r="J19" s="368">
        <f t="shared" si="5"/>
        <v>5419</v>
      </c>
      <c r="K19" s="369">
        <f t="shared" si="6"/>
        <v>19.378486625661566</v>
      </c>
      <c r="L19" s="370">
        <v>2321</v>
      </c>
      <c r="M19" s="371">
        <v>42.830780586824133</v>
      </c>
      <c r="N19" s="370">
        <v>3098</v>
      </c>
      <c r="O19" s="372">
        <v>57.169219413175867</v>
      </c>
      <c r="P19" s="350"/>
      <c r="Q19" s="368">
        <v>5794</v>
      </c>
      <c r="R19" s="369">
        <v>20.719496495494209</v>
      </c>
      <c r="S19" s="370">
        <v>3847</v>
      </c>
      <c r="T19" s="371">
        <v>66.396272005522945</v>
      </c>
      <c r="U19" s="370">
        <v>1947</v>
      </c>
      <c r="V19" s="372">
        <v>33.603727994477048</v>
      </c>
      <c r="W19" s="350"/>
      <c r="X19" s="368">
        <v>16751</v>
      </c>
      <c r="Y19" s="369">
        <v>59.902016878844236</v>
      </c>
      <c r="Z19" s="370">
        <v>11986</v>
      </c>
      <c r="AA19" s="371">
        <v>71.553937078383385</v>
      </c>
      <c r="AB19" s="370">
        <v>4765</v>
      </c>
      <c r="AC19" s="372">
        <f t="shared" si="0"/>
        <v>28.446062921616623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90110</v>
      </c>
      <c r="E20" s="365">
        <f t="shared" si="2"/>
        <v>56690</v>
      </c>
      <c r="F20" s="366">
        <f t="shared" si="3"/>
        <v>62.911996448784826</v>
      </c>
      <c r="G20" s="365">
        <f t="shared" si="4"/>
        <v>33420</v>
      </c>
      <c r="H20" s="367">
        <f t="shared" si="3"/>
        <v>37.088003551215181</v>
      </c>
      <c r="I20" s="350"/>
      <c r="J20" s="368">
        <f t="shared" si="5"/>
        <v>25392</v>
      </c>
      <c r="K20" s="369">
        <f t="shared" si="6"/>
        <v>28.178892464765287</v>
      </c>
      <c r="L20" s="370">
        <v>11308</v>
      </c>
      <c r="M20" s="371">
        <v>44.533711405166983</v>
      </c>
      <c r="N20" s="370">
        <v>14084</v>
      </c>
      <c r="O20" s="372">
        <v>55.46628859483301</v>
      </c>
      <c r="P20" s="350"/>
      <c r="Q20" s="368">
        <v>20964</v>
      </c>
      <c r="R20" s="369">
        <v>23.264898457440903</v>
      </c>
      <c r="S20" s="370">
        <v>13596</v>
      </c>
      <c r="T20" s="371">
        <v>64.854035489410421</v>
      </c>
      <c r="U20" s="370">
        <v>7368</v>
      </c>
      <c r="V20" s="372">
        <v>35.145964510589586</v>
      </c>
      <c r="W20" s="350"/>
      <c r="X20" s="368">
        <v>43754</v>
      </c>
      <c r="Y20" s="369">
        <v>48.556209077793802</v>
      </c>
      <c r="Z20" s="370">
        <v>31786</v>
      </c>
      <c r="AA20" s="371">
        <v>72.647072267678382</v>
      </c>
      <c r="AB20" s="370">
        <v>11968</v>
      </c>
      <c r="AC20" s="372">
        <f t="shared" si="0"/>
        <v>27.352927732321614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54396</v>
      </c>
      <c r="E21" s="365">
        <f t="shared" si="2"/>
        <v>33179</v>
      </c>
      <c r="F21" s="366">
        <f t="shared" si="3"/>
        <v>60.995293771600856</v>
      </c>
      <c r="G21" s="365">
        <f t="shared" si="4"/>
        <v>21217</v>
      </c>
      <c r="H21" s="367">
        <f t="shared" si="3"/>
        <v>39.004706228399151</v>
      </c>
      <c r="I21" s="350"/>
      <c r="J21" s="368">
        <f t="shared" si="5"/>
        <v>16437</v>
      </c>
      <c r="K21" s="369">
        <f t="shared" si="6"/>
        <v>30.217295389366868</v>
      </c>
      <c r="L21" s="370">
        <v>6505</v>
      </c>
      <c r="M21" s="371">
        <v>39.575348299568049</v>
      </c>
      <c r="N21" s="370">
        <v>9932</v>
      </c>
      <c r="O21" s="372">
        <v>60.424651700431951</v>
      </c>
      <c r="P21" s="350"/>
      <c r="Q21" s="368">
        <v>12312</v>
      </c>
      <c r="R21" s="369">
        <v>22.634017207147583</v>
      </c>
      <c r="S21" s="370">
        <v>8033</v>
      </c>
      <c r="T21" s="371">
        <v>65.245289148797923</v>
      </c>
      <c r="U21" s="370">
        <v>4279</v>
      </c>
      <c r="V21" s="372">
        <v>34.754710851202084</v>
      </c>
      <c r="W21" s="350"/>
      <c r="X21" s="368">
        <v>25647</v>
      </c>
      <c r="Y21" s="369">
        <v>47.148687403485553</v>
      </c>
      <c r="Z21" s="370">
        <v>18641</v>
      </c>
      <c r="AA21" s="371">
        <v>72.682964869185483</v>
      </c>
      <c r="AB21" s="370">
        <v>7006</v>
      </c>
      <c r="AC21" s="372">
        <f t="shared" si="0"/>
        <v>27.317035130814521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11949</v>
      </c>
      <c r="E22" s="365">
        <f t="shared" si="2"/>
        <v>7589</v>
      </c>
      <c r="F22" s="366">
        <f t="shared" si="3"/>
        <v>63.51159092811114</v>
      </c>
      <c r="G22" s="365">
        <f t="shared" si="4"/>
        <v>4360</v>
      </c>
      <c r="H22" s="367">
        <f t="shared" si="3"/>
        <v>36.48840907188886</v>
      </c>
      <c r="I22" s="350"/>
      <c r="J22" s="368">
        <f t="shared" si="5"/>
        <v>3139</v>
      </c>
      <c r="K22" s="369">
        <f t="shared" si="6"/>
        <v>26.269980751527321</v>
      </c>
      <c r="L22" s="370">
        <v>1368</v>
      </c>
      <c r="M22" s="371">
        <v>43.580758203249445</v>
      </c>
      <c r="N22" s="370">
        <v>1771</v>
      </c>
      <c r="O22" s="372">
        <v>56.419241796750555</v>
      </c>
      <c r="P22" s="350"/>
      <c r="Q22" s="368">
        <v>2597</v>
      </c>
      <c r="R22" s="369">
        <v>21.734036321031049</v>
      </c>
      <c r="S22" s="370">
        <v>1728</v>
      </c>
      <c r="T22" s="371">
        <v>66.538313438582989</v>
      </c>
      <c r="U22" s="370">
        <v>869</v>
      </c>
      <c r="V22" s="372">
        <v>33.461686561417018</v>
      </c>
      <c r="W22" s="350"/>
      <c r="X22" s="368">
        <v>6213</v>
      </c>
      <c r="Y22" s="369">
        <v>51.995982927441631</v>
      </c>
      <c r="Z22" s="370">
        <v>4493</v>
      </c>
      <c r="AA22" s="371">
        <v>72.31611137936585</v>
      </c>
      <c r="AB22" s="370">
        <v>1720</v>
      </c>
      <c r="AC22" s="372">
        <f t="shared" si="0"/>
        <v>27.683888620634157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24116</v>
      </c>
      <c r="E23" s="365">
        <f t="shared" si="2"/>
        <v>13875</v>
      </c>
      <c r="F23" s="366">
        <f t="shared" si="3"/>
        <v>57.534416984574555</v>
      </c>
      <c r="G23" s="365">
        <f t="shared" si="4"/>
        <v>10241</v>
      </c>
      <c r="H23" s="367">
        <f t="shared" si="3"/>
        <v>42.465583015425445</v>
      </c>
      <c r="I23" s="350"/>
      <c r="J23" s="368">
        <f t="shared" si="5"/>
        <v>8745</v>
      </c>
      <c r="K23" s="369">
        <f t="shared" si="6"/>
        <v>36.26223254271023</v>
      </c>
      <c r="L23" s="370">
        <v>3166</v>
      </c>
      <c r="M23" s="371">
        <v>36.203544882790169</v>
      </c>
      <c r="N23" s="370">
        <v>5579</v>
      </c>
      <c r="O23" s="372">
        <v>63.796455117209838</v>
      </c>
      <c r="P23" s="350"/>
      <c r="Q23" s="368">
        <v>4395</v>
      </c>
      <c r="R23" s="369">
        <v>18.224415325924699</v>
      </c>
      <c r="S23" s="370">
        <v>2619</v>
      </c>
      <c r="T23" s="371">
        <v>59.590443686006822</v>
      </c>
      <c r="U23" s="370">
        <v>1776</v>
      </c>
      <c r="V23" s="372">
        <v>40.409556313993171</v>
      </c>
      <c r="W23" s="350"/>
      <c r="X23" s="368">
        <v>10976</v>
      </c>
      <c r="Y23" s="369">
        <v>45.513352131365068</v>
      </c>
      <c r="Z23" s="370">
        <v>8090</v>
      </c>
      <c r="AA23" s="371">
        <v>73.706268221574348</v>
      </c>
      <c r="AB23" s="370">
        <v>2886</v>
      </c>
      <c r="AC23" s="372">
        <f t="shared" si="0"/>
        <v>26.293731778425656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54228</v>
      </c>
      <c r="E24" s="365">
        <f t="shared" si="2"/>
        <v>35875</v>
      </c>
      <c r="F24" s="366">
        <f t="shared" si="3"/>
        <v>66.155860441100529</v>
      </c>
      <c r="G24" s="365">
        <f t="shared" si="4"/>
        <v>18353</v>
      </c>
      <c r="H24" s="367">
        <f t="shared" si="3"/>
        <v>33.844139558899464</v>
      </c>
      <c r="I24" s="350"/>
      <c r="J24" s="368">
        <f t="shared" si="5"/>
        <v>13389</v>
      </c>
      <c r="K24" s="369">
        <f t="shared" si="6"/>
        <v>24.69019694622704</v>
      </c>
      <c r="L24" s="370">
        <v>6128</v>
      </c>
      <c r="M24" s="371">
        <v>45.768914780790197</v>
      </c>
      <c r="N24" s="370">
        <v>7261</v>
      </c>
      <c r="O24" s="372">
        <v>54.231085219209795</v>
      </c>
      <c r="P24" s="350"/>
      <c r="Q24" s="368">
        <v>11244</v>
      </c>
      <c r="R24" s="369">
        <v>20.734675813233018</v>
      </c>
      <c r="S24" s="370">
        <v>7762</v>
      </c>
      <c r="T24" s="371">
        <v>69.032372821060122</v>
      </c>
      <c r="U24" s="370">
        <v>3482</v>
      </c>
      <c r="V24" s="372">
        <v>30.967627178939878</v>
      </c>
      <c r="W24" s="350"/>
      <c r="X24" s="368">
        <v>29595</v>
      </c>
      <c r="Y24" s="369">
        <v>54.575127240539942</v>
      </c>
      <c r="Z24" s="370">
        <v>21985</v>
      </c>
      <c r="AA24" s="371">
        <v>74.286196992735256</v>
      </c>
      <c r="AB24" s="370">
        <v>7610</v>
      </c>
      <c r="AC24" s="372">
        <f t="shared" si="0"/>
        <v>25.71380300726474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13324</v>
      </c>
      <c r="E25" s="365">
        <f t="shared" si="2"/>
        <v>8448</v>
      </c>
      <c r="F25" s="366">
        <f t="shared" si="3"/>
        <v>63.404383068147709</v>
      </c>
      <c r="G25" s="365">
        <f t="shared" si="4"/>
        <v>4876</v>
      </c>
      <c r="H25" s="367">
        <f t="shared" si="3"/>
        <v>36.595616931852298</v>
      </c>
      <c r="I25" s="350"/>
      <c r="J25" s="368">
        <f t="shared" si="5"/>
        <v>3763</v>
      </c>
      <c r="K25" s="369">
        <f t="shared" si="6"/>
        <v>28.242269588712098</v>
      </c>
      <c r="L25" s="370">
        <v>1514</v>
      </c>
      <c r="M25" s="371">
        <v>40.233855965984588</v>
      </c>
      <c r="N25" s="370">
        <v>2249</v>
      </c>
      <c r="O25" s="372">
        <v>59.766144034015412</v>
      </c>
      <c r="P25" s="350"/>
      <c r="Q25" s="368">
        <v>3449</v>
      </c>
      <c r="R25" s="369">
        <v>25.88561993395377</v>
      </c>
      <c r="S25" s="370">
        <v>2446</v>
      </c>
      <c r="T25" s="371">
        <v>70.919106987532615</v>
      </c>
      <c r="U25" s="370">
        <v>1003</v>
      </c>
      <c r="V25" s="372">
        <v>29.080893012467378</v>
      </c>
      <c r="W25" s="350"/>
      <c r="X25" s="368">
        <v>6112</v>
      </c>
      <c r="Y25" s="369">
        <v>45.872110477334132</v>
      </c>
      <c r="Z25" s="370">
        <v>4488</v>
      </c>
      <c r="AA25" s="371">
        <v>73.429319371727757</v>
      </c>
      <c r="AB25" s="370">
        <v>1624</v>
      </c>
      <c r="AC25" s="372">
        <f t="shared" si="0"/>
        <v>26.570680628272253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6689</v>
      </c>
      <c r="E26" s="380">
        <f t="shared" si="2"/>
        <v>4120</v>
      </c>
      <c r="F26" s="381">
        <f t="shared" si="3"/>
        <v>61.593661234863205</v>
      </c>
      <c r="G26" s="380">
        <f t="shared" si="4"/>
        <v>2569</v>
      </c>
      <c r="H26" s="367">
        <f t="shared" si="3"/>
        <v>38.406338765136795</v>
      </c>
      <c r="I26" s="350"/>
      <c r="J26" s="377">
        <f t="shared" si="5"/>
        <v>1613</v>
      </c>
      <c r="K26" s="378">
        <f t="shared" si="6"/>
        <v>24.114217371804454</v>
      </c>
      <c r="L26" s="375">
        <v>667</v>
      </c>
      <c r="M26" s="376">
        <v>41.351518908865472</v>
      </c>
      <c r="N26" s="375">
        <v>946</v>
      </c>
      <c r="O26" s="372">
        <v>58.648481091134528</v>
      </c>
      <c r="P26" s="350"/>
      <c r="Q26" s="377">
        <v>1316</v>
      </c>
      <c r="R26" s="378">
        <v>19.67409179249514</v>
      </c>
      <c r="S26" s="375">
        <v>748</v>
      </c>
      <c r="T26" s="376">
        <v>56.838905775075986</v>
      </c>
      <c r="U26" s="375">
        <v>568</v>
      </c>
      <c r="V26" s="372">
        <v>43.161094224924014</v>
      </c>
      <c r="W26" s="350"/>
      <c r="X26" s="377">
        <v>3760</v>
      </c>
      <c r="Y26" s="378">
        <v>56.211690835700402</v>
      </c>
      <c r="Z26" s="375">
        <v>2705</v>
      </c>
      <c r="AA26" s="376">
        <v>71.941489361702125</v>
      </c>
      <c r="AB26" s="375">
        <v>1055</v>
      </c>
      <c r="AC26" s="372">
        <f t="shared" si="0"/>
        <v>28.058510638297875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29312</v>
      </c>
      <c r="E27" s="380">
        <f t="shared" si="2"/>
        <v>17429</v>
      </c>
      <c r="F27" s="381">
        <f t="shared" si="3"/>
        <v>59.460289301310041</v>
      </c>
      <c r="G27" s="380">
        <f t="shared" si="4"/>
        <v>11883</v>
      </c>
      <c r="H27" s="367">
        <f t="shared" si="3"/>
        <v>40.539710698689959</v>
      </c>
      <c r="I27" s="350"/>
      <c r="J27" s="377">
        <f t="shared" si="5"/>
        <v>8429</v>
      </c>
      <c r="K27" s="378">
        <f t="shared" si="6"/>
        <v>28.756140829694321</v>
      </c>
      <c r="L27" s="375">
        <v>3285</v>
      </c>
      <c r="M27" s="376">
        <v>38.972594613833195</v>
      </c>
      <c r="N27" s="375">
        <v>5144</v>
      </c>
      <c r="O27" s="372">
        <v>61.027405386166798</v>
      </c>
      <c r="P27" s="350"/>
      <c r="Q27" s="377">
        <v>5984</v>
      </c>
      <c r="R27" s="378">
        <v>20.414847161572052</v>
      </c>
      <c r="S27" s="375">
        <v>3460</v>
      </c>
      <c r="T27" s="376">
        <v>57.820855614973269</v>
      </c>
      <c r="U27" s="375">
        <v>2524</v>
      </c>
      <c r="V27" s="372">
        <v>42.179144385026738</v>
      </c>
      <c r="W27" s="350"/>
      <c r="X27" s="377">
        <v>14899</v>
      </c>
      <c r="Y27" s="378">
        <v>50.829012008733621</v>
      </c>
      <c r="Z27" s="375">
        <v>10684</v>
      </c>
      <c r="AA27" s="376">
        <v>71.709510705416463</v>
      </c>
      <c r="AB27" s="375">
        <v>4215</v>
      </c>
      <c r="AC27" s="372">
        <f t="shared" si="0"/>
        <v>28.29048929458353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2965</v>
      </c>
      <c r="E28" s="380">
        <f t="shared" si="2"/>
        <v>2000</v>
      </c>
      <c r="F28" s="381">
        <f t="shared" si="3"/>
        <v>67.453625632377751</v>
      </c>
      <c r="G28" s="380">
        <f t="shared" si="4"/>
        <v>965</v>
      </c>
      <c r="H28" s="382">
        <f t="shared" si="3"/>
        <v>32.546374367622263</v>
      </c>
      <c r="I28" s="350"/>
      <c r="J28" s="377">
        <f t="shared" si="5"/>
        <v>373</v>
      </c>
      <c r="K28" s="378">
        <f t="shared" si="6"/>
        <v>12.580101180438449</v>
      </c>
      <c r="L28" s="375">
        <v>165</v>
      </c>
      <c r="M28" s="376">
        <v>44.23592493297587</v>
      </c>
      <c r="N28" s="375">
        <v>208</v>
      </c>
      <c r="O28" s="383">
        <v>55.76407506702413</v>
      </c>
      <c r="P28" s="350"/>
      <c r="Q28" s="377">
        <v>630</v>
      </c>
      <c r="R28" s="378">
        <v>21.247892074198987</v>
      </c>
      <c r="S28" s="375">
        <v>407</v>
      </c>
      <c r="T28" s="376">
        <v>64.603174603174608</v>
      </c>
      <c r="U28" s="375">
        <v>223</v>
      </c>
      <c r="V28" s="383">
        <v>35.396825396825399</v>
      </c>
      <c r="W28" s="350"/>
      <c r="X28" s="377">
        <v>1962</v>
      </c>
      <c r="Y28" s="378">
        <v>66.172006745362566</v>
      </c>
      <c r="Z28" s="375">
        <v>1428</v>
      </c>
      <c r="AA28" s="376">
        <v>72.782874617737008</v>
      </c>
      <c r="AB28" s="375">
        <v>534</v>
      </c>
      <c r="AC28" s="383">
        <f t="shared" si="0"/>
        <v>27.217125382262996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1128</v>
      </c>
      <c r="E29" s="386">
        <f t="shared" si="2"/>
        <v>618</v>
      </c>
      <c r="F29" s="387">
        <f t="shared" si="3"/>
        <v>54.787234042553187</v>
      </c>
      <c r="G29" s="386">
        <f t="shared" si="4"/>
        <v>510</v>
      </c>
      <c r="H29" s="388">
        <f t="shared" si="3"/>
        <v>45.212765957446813</v>
      </c>
      <c r="I29" s="350"/>
      <c r="J29" s="389">
        <f t="shared" si="5"/>
        <v>609</v>
      </c>
      <c r="K29" s="390">
        <f t="shared" si="6"/>
        <v>53.98936170212766</v>
      </c>
      <c r="L29" s="391">
        <v>223</v>
      </c>
      <c r="M29" s="392">
        <v>36.617405582922821</v>
      </c>
      <c r="N29" s="391">
        <v>386</v>
      </c>
      <c r="O29" s="393">
        <v>63.382594417077179</v>
      </c>
      <c r="P29" s="350"/>
      <c r="Q29" s="389">
        <v>202</v>
      </c>
      <c r="R29" s="390">
        <v>17.907801418439718</v>
      </c>
      <c r="S29" s="391">
        <v>148</v>
      </c>
      <c r="T29" s="392">
        <v>73.267326732673268</v>
      </c>
      <c r="U29" s="391">
        <v>54</v>
      </c>
      <c r="V29" s="393">
        <v>26.732673267326735</v>
      </c>
      <c r="W29" s="350"/>
      <c r="X29" s="389">
        <v>317</v>
      </c>
      <c r="Y29" s="390">
        <v>28.102836879432623</v>
      </c>
      <c r="Z29" s="391">
        <v>247</v>
      </c>
      <c r="AA29" s="392">
        <v>77.917981072555207</v>
      </c>
      <c r="AB29" s="391">
        <v>70</v>
      </c>
      <c r="AC29" s="393">
        <f t="shared" si="0"/>
        <v>22.082018927444793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2" t="s">
        <v>0</v>
      </c>
      <c r="C31" s="320"/>
      <c r="D31" s="1233">
        <f>J31+Q31+X31</f>
        <v>508570</v>
      </c>
      <c r="E31" s="1234">
        <f>L31+S31+Z31</f>
        <v>320542</v>
      </c>
      <c r="F31" s="1235">
        <f>E31/$D31*100</f>
        <v>63.028098393534812</v>
      </c>
      <c r="G31" s="1234">
        <f>N31+U31+AB31</f>
        <v>188028</v>
      </c>
      <c r="H31" s="1236">
        <f>G31/$D31*100</f>
        <v>36.971901606465188</v>
      </c>
      <c r="I31" s="320"/>
      <c r="J31" s="1237">
        <f>SUM(J12:J29)</f>
        <v>133623</v>
      </c>
      <c r="K31" s="1238">
        <f>J31/$D31*100</f>
        <v>26.274259197357296</v>
      </c>
      <c r="L31" s="1234">
        <f>SUM(L12:L29)</f>
        <v>56633</v>
      </c>
      <c r="M31" s="1235">
        <f>L31/$J31*100</f>
        <v>42.382673641513811</v>
      </c>
      <c r="N31" s="1234">
        <f>SUM(N12:N29)</f>
        <v>76990</v>
      </c>
      <c r="O31" s="1239">
        <f>N31/$J31*100</f>
        <v>57.617326358486189</v>
      </c>
      <c r="P31" s="320"/>
      <c r="Q31" s="1237">
        <f>SUM(Q12:Q29)</f>
        <v>112915</v>
      </c>
      <c r="R31" s="1238">
        <f>Q31/$D31*100</f>
        <v>22.202450006882042</v>
      </c>
      <c r="S31" s="1234">
        <f>SUM(S12:S29)</f>
        <v>74011</v>
      </c>
      <c r="T31" s="1235">
        <f>S31/$Q31*100</f>
        <v>65.545764513129342</v>
      </c>
      <c r="U31" s="1234">
        <f>SUM(U12:U29)</f>
        <v>38904</v>
      </c>
      <c r="V31" s="1239">
        <f>U31/$Q31*100</f>
        <v>34.454235486870658</v>
      </c>
      <c r="W31" s="320"/>
      <c r="X31" s="1237">
        <f>SUM(X12:X29)</f>
        <v>262032</v>
      </c>
      <c r="Y31" s="1238">
        <f>X31/$D31*100</f>
        <v>51.523290795760659</v>
      </c>
      <c r="Z31" s="1234">
        <f>SUM(Z12:Z29)</f>
        <v>189898</v>
      </c>
      <c r="AA31" s="1235">
        <f>Z31/$X31*100</f>
        <v>72.471301215118771</v>
      </c>
      <c r="AB31" s="1234">
        <f>SUM(AB12:AB29)</f>
        <v>72134</v>
      </c>
      <c r="AC31" s="1239">
        <f>AB31/$X31*100</f>
        <v>27.528698784881232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15"/>
      <c r="C34" s="1415"/>
      <c r="D34" s="1415"/>
      <c r="E34" s="1415"/>
      <c r="F34" s="1415"/>
      <c r="G34" s="1415"/>
      <c r="H34" s="1415"/>
      <c r="I34" s="1415"/>
      <c r="J34" s="1415"/>
      <c r="K34" s="1415"/>
      <c r="L34" s="1415"/>
      <c r="M34" s="1415"/>
      <c r="N34" s="1415"/>
      <c r="O34" s="1415"/>
    </row>
    <row r="35" spans="2:15" s="329" customFormat="1" ht="29.25" customHeight="1" x14ac:dyDescent="0.25">
      <c r="B35" s="1416"/>
      <c r="C35" s="1416"/>
      <c r="D35" s="1416"/>
      <c r="E35" s="1416"/>
      <c r="F35" s="1416"/>
      <c r="G35" s="1416"/>
      <c r="H35" s="1416"/>
      <c r="I35" s="1416"/>
      <c r="J35" s="1416"/>
      <c r="K35" s="1416"/>
      <c r="L35" s="1416"/>
      <c r="M35" s="1416"/>
    </row>
    <row r="36" spans="2:15" s="329" customFormat="1" ht="4.5" customHeight="1" x14ac:dyDescent="0.25">
      <c r="B36" s="1414"/>
      <c r="C36" s="1414"/>
      <c r="D36" s="1414"/>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386"/>
      <c r="C2" s="1386"/>
    </row>
    <row r="3" spans="1:38" s="345" customFormat="1" ht="4.5" customHeight="1" x14ac:dyDescent="0.25">
      <c r="B3" s="1387"/>
      <c r="C3" s="1387"/>
    </row>
    <row r="4" spans="1:38" s="492" customFormat="1" ht="17.25" customHeight="1" x14ac:dyDescent="0.25">
      <c r="A4" s="1424" t="s">
        <v>427</v>
      </c>
      <c r="B4" s="1424"/>
      <c r="C4" s="1424"/>
      <c r="D4" s="1424"/>
      <c r="E4" s="1424"/>
      <c r="F4" s="1424"/>
      <c r="G4" s="1424"/>
      <c r="H4" s="1424"/>
      <c r="I4" s="1424"/>
      <c r="J4" s="1424"/>
      <c r="K4" s="1424"/>
      <c r="L4" s="1424"/>
      <c r="M4" s="1424"/>
      <c r="N4" s="1424"/>
    </row>
    <row r="5" spans="1:38" s="492" customFormat="1" ht="17.25" customHeight="1" x14ac:dyDescent="0.25">
      <c r="B5" s="1425" t="str">
        <f>porsaad!$B$6</f>
        <v>Situación a 31 de octubre de 2024</v>
      </c>
      <c r="C5" s="1425"/>
      <c r="D5" s="1425"/>
      <c r="E5" s="1425"/>
      <c r="F5" s="1425"/>
      <c r="G5" s="1425"/>
      <c r="H5" s="1425"/>
      <c r="I5" s="1425"/>
      <c r="J5" s="1425"/>
      <c r="K5" s="1425"/>
      <c r="L5" s="1425"/>
      <c r="M5" s="1425"/>
      <c r="N5" s="1425"/>
    </row>
    <row r="6" spans="1:38" s="492" customFormat="1" ht="6" customHeight="1" x14ac:dyDescent="0.25"/>
    <row r="7" spans="1:38" s="437" customFormat="1" ht="12.75" customHeight="1" x14ac:dyDescent="0.25">
      <c r="A7" s="488"/>
      <c r="B7" s="1390" t="s">
        <v>12</v>
      </c>
      <c r="D7" s="1393" t="s">
        <v>251</v>
      </c>
      <c r="E7" s="1394"/>
      <c r="F7" s="489"/>
      <c r="G7" s="1444"/>
      <c r="H7" s="1444"/>
      <c r="I7" s="489"/>
      <c r="J7" s="1444"/>
      <c r="K7" s="1444"/>
      <c r="L7" s="489"/>
      <c r="M7" s="1444"/>
      <c r="N7" s="1445"/>
      <c r="O7" s="488"/>
      <c r="P7" s="488"/>
      <c r="W7" s="490"/>
    </row>
    <row r="8" spans="1:38" s="437" customFormat="1" ht="45.75" customHeight="1" x14ac:dyDescent="0.25">
      <c r="A8" s="488"/>
      <c r="B8" s="1391"/>
      <c r="D8" s="1442"/>
      <c r="E8" s="1443"/>
      <c r="F8" s="491"/>
      <c r="G8" s="1559" t="s">
        <v>268</v>
      </c>
      <c r="H8" s="1560"/>
      <c r="I8" s="744"/>
      <c r="J8" s="1559" t="s">
        <v>269</v>
      </c>
      <c r="K8" s="1560"/>
      <c r="L8" s="744"/>
      <c r="M8" s="1559" t="s">
        <v>270</v>
      </c>
      <c r="N8" s="1560"/>
      <c r="O8" s="488"/>
      <c r="P8" s="488"/>
      <c r="W8" s="490"/>
    </row>
    <row r="9" spans="1:38" s="437" customFormat="1" ht="6" customHeight="1" x14ac:dyDescent="0.25">
      <c r="A9" s="488"/>
      <c r="B9" s="1391"/>
      <c r="D9" s="1446" t="s">
        <v>9</v>
      </c>
      <c r="E9" s="1435" t="s">
        <v>218</v>
      </c>
      <c r="G9" s="1440" t="s">
        <v>9</v>
      </c>
      <c r="H9" s="1438" t="s">
        <v>218</v>
      </c>
      <c r="J9" s="1440" t="s">
        <v>9</v>
      </c>
      <c r="K9" s="1438" t="s">
        <v>218</v>
      </c>
      <c r="M9" s="1440" t="s">
        <v>9</v>
      </c>
      <c r="N9" s="1438" t="s">
        <v>218</v>
      </c>
      <c r="O9" s="488"/>
      <c r="P9" s="488"/>
      <c r="W9" s="490"/>
    </row>
    <row r="10" spans="1:38" s="437" customFormat="1" ht="27.75" customHeight="1" x14ac:dyDescent="0.25">
      <c r="A10" s="488"/>
      <c r="B10" s="1392"/>
      <c r="D10" s="1447"/>
      <c r="E10" s="1436"/>
      <c r="F10" s="493"/>
      <c r="G10" s="1441"/>
      <c r="H10" s="1439"/>
      <c r="I10" s="494"/>
      <c r="J10" s="1441"/>
      <c r="K10" s="1439"/>
      <c r="L10" s="494"/>
      <c r="M10" s="1441"/>
      <c r="N10" s="1439"/>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288014</v>
      </c>
      <c r="E12" s="498">
        <f>D12/'20pobl'!D12*100</f>
        <v>3.3551848541270322</v>
      </c>
      <c r="F12" s="350"/>
      <c r="G12" s="355">
        <v>88119</v>
      </c>
      <c r="H12" s="498">
        <v>1.2559529094981019</v>
      </c>
      <c r="I12" s="350"/>
      <c r="J12" s="355">
        <v>58937</v>
      </c>
      <c r="K12" s="498">
        <v>5.143064581295361</v>
      </c>
      <c r="L12" s="350"/>
      <c r="M12" s="355">
        <v>140958</v>
      </c>
      <c r="N12" s="498">
        <f>M12/'20pobl'!X12*100</f>
        <v>33.395326578043964</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44256</v>
      </c>
      <c r="E13" s="500">
        <f>D13/'20pobl'!D13*100</f>
        <v>3.2995126329970645</v>
      </c>
      <c r="F13" s="350"/>
      <c r="G13" s="368">
        <v>8741</v>
      </c>
      <c r="H13" s="501">
        <v>0.83706890855445926</v>
      </c>
      <c r="I13" s="350"/>
      <c r="J13" s="368">
        <v>8111</v>
      </c>
      <c r="K13" s="501">
        <v>4.0354639216291117</v>
      </c>
      <c r="L13" s="350"/>
      <c r="M13" s="368">
        <v>27404</v>
      </c>
      <c r="N13" s="501">
        <f>M13/'20pobl'!X13*100</f>
        <v>28.528894302341318</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32110</v>
      </c>
      <c r="E14" s="500">
        <f>D14/'20pobl'!D14*100</f>
        <v>3.1916585491918967</v>
      </c>
      <c r="F14" s="350"/>
      <c r="G14" s="368">
        <v>7774</v>
      </c>
      <c r="H14" s="501">
        <v>1.0665752015091752</v>
      </c>
      <c r="I14" s="350"/>
      <c r="J14" s="368">
        <v>6599</v>
      </c>
      <c r="K14" s="501">
        <v>3.4140057529540799</v>
      </c>
      <c r="L14" s="350"/>
      <c r="M14" s="368">
        <v>17737</v>
      </c>
      <c r="N14" s="501">
        <f>M14/'20pobl'!X14*100</f>
        <v>21.142407590621389</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31705</v>
      </c>
      <c r="E15" s="500">
        <f>D15/'20pobl'!D15*100</f>
        <v>2.6204515061500646</v>
      </c>
      <c r="F15" s="350"/>
      <c r="G15" s="368">
        <v>8513</v>
      </c>
      <c r="H15" s="501">
        <v>0.84260432338269065</v>
      </c>
      <c r="I15" s="350"/>
      <c r="J15" s="368">
        <v>6866</v>
      </c>
      <c r="K15" s="501">
        <v>4.6696047226529558</v>
      </c>
      <c r="L15" s="350"/>
      <c r="M15" s="368">
        <v>16326</v>
      </c>
      <c r="N15" s="501">
        <f>M15/'20pobl'!X15*100</f>
        <v>31.067554709800188</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43828</v>
      </c>
      <c r="E16" s="500">
        <f>D16/'20pobl'!D16*100</f>
        <v>1.9804646690308612</v>
      </c>
      <c r="F16" s="350"/>
      <c r="G16" s="368">
        <v>17370</v>
      </c>
      <c r="H16" s="501">
        <v>0.95101531972346642</v>
      </c>
      <c r="I16" s="350"/>
      <c r="J16" s="368">
        <v>8776</v>
      </c>
      <c r="K16" s="501">
        <v>3.0453928716430756</v>
      </c>
      <c r="L16" s="350"/>
      <c r="M16" s="368">
        <v>17682</v>
      </c>
      <c r="N16" s="501">
        <f>M16/'20pobl'!X16*100</f>
        <v>17.974261491857604</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18009</v>
      </c>
      <c r="E17" s="502">
        <f>D17/'20pobl'!D17*100</f>
        <v>3.060740634990236</v>
      </c>
      <c r="F17" s="350"/>
      <c r="G17" s="377">
        <v>4689</v>
      </c>
      <c r="H17" s="502">
        <v>1.0415047066506149</v>
      </c>
      <c r="I17" s="350"/>
      <c r="J17" s="377">
        <v>3836</v>
      </c>
      <c r="K17" s="502">
        <v>3.934560746704959</v>
      </c>
      <c r="L17" s="350"/>
      <c r="M17" s="377">
        <v>9484</v>
      </c>
      <c r="N17" s="502">
        <f>M17/'20pobl'!X17*100</f>
        <v>23.314813904321745</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125451</v>
      </c>
      <c r="E18" s="500">
        <f>D18/'20pobl'!D18*100</f>
        <v>5.2628620260158252</v>
      </c>
      <c r="F18" s="350"/>
      <c r="G18" s="368">
        <v>26037</v>
      </c>
      <c r="H18" s="501">
        <v>1.4856493360881495</v>
      </c>
      <c r="I18" s="350"/>
      <c r="J18" s="368">
        <v>21550</v>
      </c>
      <c r="K18" s="501">
        <v>5.2085725127555644</v>
      </c>
      <c r="L18" s="350"/>
      <c r="M18" s="368">
        <v>77864</v>
      </c>
      <c r="N18" s="501">
        <f>M18/'20pobl'!X18*100</f>
        <v>35.816831113871061</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75728</v>
      </c>
      <c r="E19" s="500">
        <f>D19/'20pobl'!D19*100</f>
        <v>3.6336312417049967</v>
      </c>
      <c r="F19" s="350"/>
      <c r="G19" s="368">
        <v>17205</v>
      </c>
      <c r="H19" s="501">
        <v>1.0243205429702618</v>
      </c>
      <c r="I19" s="350"/>
      <c r="J19" s="368">
        <v>13352</v>
      </c>
      <c r="K19" s="501">
        <v>4.8831510807153569</v>
      </c>
      <c r="L19" s="350"/>
      <c r="M19" s="368">
        <v>45171</v>
      </c>
      <c r="N19" s="501">
        <f>M19/'20pobl'!X19*100</f>
        <v>34.480100148084816</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225116</v>
      </c>
      <c r="E20" s="500">
        <f>D20/'20pobl'!D20*100</f>
        <v>2.8488617322050231</v>
      </c>
      <c r="F20" s="350"/>
      <c r="G20" s="368">
        <v>58535</v>
      </c>
      <c r="H20" s="501">
        <v>0.9185131996160556</v>
      </c>
      <c r="I20" s="350"/>
      <c r="J20" s="368">
        <v>45129</v>
      </c>
      <c r="K20" s="501">
        <v>4.1934512692138295</v>
      </c>
      <c r="L20" s="350"/>
      <c r="M20" s="368">
        <v>121452</v>
      </c>
      <c r="N20" s="501">
        <f>M20/'20pobl'!X20*100</f>
        <v>26.811424635639952</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160563</v>
      </c>
      <c r="E21" s="500">
        <f>D21/'20pobl'!D21*100</f>
        <v>3.0781632971926856</v>
      </c>
      <c r="F21" s="350"/>
      <c r="G21" s="368">
        <v>42141</v>
      </c>
      <c r="H21" s="501">
        <v>1.0109001427556714</v>
      </c>
      <c r="I21" s="350"/>
      <c r="J21" s="368">
        <v>32689</v>
      </c>
      <c r="K21" s="501">
        <v>4.3280866861915381</v>
      </c>
      <c r="L21" s="350"/>
      <c r="M21" s="368">
        <v>85733</v>
      </c>
      <c r="N21" s="501">
        <f>M21/'20pobl'!X21*100</f>
        <v>29.334697424878019</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36744</v>
      </c>
      <c r="E22" s="500">
        <f>D22/'20pobl'!D22*100</f>
        <v>3.4851361938564329</v>
      </c>
      <c r="F22" s="350"/>
      <c r="G22" s="368">
        <v>9011</v>
      </c>
      <c r="H22" s="501">
        <v>1.0935162049369023</v>
      </c>
      <c r="I22" s="350"/>
      <c r="J22" s="368">
        <v>6819</v>
      </c>
      <c r="K22" s="501">
        <v>4.3375655182942339</v>
      </c>
      <c r="L22" s="350"/>
      <c r="M22" s="368">
        <v>20914</v>
      </c>
      <c r="N22" s="501">
        <f>M22/'20pobl'!X22*100</f>
        <v>28.626178841758033</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76563</v>
      </c>
      <c r="E23" s="500">
        <f>D23/'20pobl'!D23*100</f>
        <v>2.8362717379707671</v>
      </c>
      <c r="F23" s="350"/>
      <c r="G23" s="368">
        <v>21870</v>
      </c>
      <c r="H23" s="501">
        <v>1.0993142731909067</v>
      </c>
      <c r="I23" s="350"/>
      <c r="J23" s="368">
        <v>13442</v>
      </c>
      <c r="K23" s="501">
        <v>2.8409235009172451</v>
      </c>
      <c r="L23" s="350"/>
      <c r="M23" s="368">
        <v>41251</v>
      </c>
      <c r="N23" s="501">
        <f>M23/'20pobl'!X23*100</f>
        <v>17.416802479248119</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187923</v>
      </c>
      <c r="E24" s="500">
        <f>D24/'20pobl'!D24*100</f>
        <v>2.7346573430969556</v>
      </c>
      <c r="F24" s="350"/>
      <c r="G24" s="368">
        <v>49421</v>
      </c>
      <c r="H24" s="501">
        <v>0.88167318274545903</v>
      </c>
      <c r="I24" s="350"/>
      <c r="J24" s="368">
        <v>33040</v>
      </c>
      <c r="K24" s="501">
        <v>3.7090672324565839</v>
      </c>
      <c r="L24" s="350"/>
      <c r="M24" s="368">
        <v>105462</v>
      </c>
      <c r="N24" s="501">
        <f>M24/'20pobl'!X24*100</f>
        <v>28.067215261292144</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44249</v>
      </c>
      <c r="E25" s="500">
        <f>D25/'20pobl'!D25*100</f>
        <v>2.8516612832959121</v>
      </c>
      <c r="F25" s="350"/>
      <c r="G25" s="368">
        <v>16223</v>
      </c>
      <c r="H25" s="501">
        <v>1.2498083647717828</v>
      </c>
      <c r="I25" s="350"/>
      <c r="J25" s="368">
        <v>8654</v>
      </c>
      <c r="K25" s="501">
        <v>4.745974641337253</v>
      </c>
      <c r="L25" s="350"/>
      <c r="M25" s="368">
        <v>19372</v>
      </c>
      <c r="N25" s="501">
        <f>M25/'20pobl'!X25*100</f>
        <v>27.166276346604217</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16169</v>
      </c>
      <c r="E26" s="504">
        <f>D26/'20pobl'!D26*100</f>
        <v>2.4055463397579429</v>
      </c>
      <c r="F26" s="350"/>
      <c r="G26" s="377">
        <v>3396</v>
      </c>
      <c r="H26" s="502">
        <v>0.63509755554765945</v>
      </c>
      <c r="I26" s="350"/>
      <c r="J26" s="377">
        <v>2696</v>
      </c>
      <c r="K26" s="502">
        <v>2.817166323577049</v>
      </c>
      <c r="L26" s="350"/>
      <c r="M26" s="377">
        <v>10077</v>
      </c>
      <c r="N26" s="502">
        <f>M26/'20pobl'!X26*100</f>
        <v>24.145201868934947</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70157</v>
      </c>
      <c r="E27" s="504">
        <f>D27/'20pobl'!D27*100</f>
        <v>3.1654982037646495</v>
      </c>
      <c r="F27" s="350"/>
      <c r="G27" s="377">
        <v>17721</v>
      </c>
      <c r="H27" s="502">
        <v>1.0448345516485875</v>
      </c>
      <c r="I27" s="350"/>
      <c r="J27" s="377">
        <v>12843</v>
      </c>
      <c r="K27" s="502">
        <v>3.5545063047304848</v>
      </c>
      <c r="L27" s="350"/>
      <c r="M27" s="377">
        <v>39593</v>
      </c>
      <c r="N27" s="502">
        <f>M27/'20pobl'!X27*100</f>
        <v>24.912539011376218</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9352</v>
      </c>
      <c r="E28" s="504">
        <f>D28/'20pobl'!D28*100</f>
        <v>2.901806492450711</v>
      </c>
      <c r="F28" s="350"/>
      <c r="G28" s="377">
        <v>1561</v>
      </c>
      <c r="H28" s="502">
        <v>0.61919627450902615</v>
      </c>
      <c r="I28" s="350"/>
      <c r="J28" s="377">
        <v>1689</v>
      </c>
      <c r="K28" s="502">
        <v>3.5113615101557141</v>
      </c>
      <c r="L28" s="350"/>
      <c r="M28" s="377">
        <v>6102</v>
      </c>
      <c r="N28" s="502">
        <f>M28/'20pobl'!X28*100</f>
        <v>27.635869565217391</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3664</v>
      </c>
      <c r="E29" s="506">
        <f>D29/'20pobl'!D29*100</f>
        <v>2.1739001453617726</v>
      </c>
      <c r="F29" s="350"/>
      <c r="G29" s="389">
        <v>2032</v>
      </c>
      <c r="H29" s="507">
        <v>1.3735390938156944</v>
      </c>
      <c r="I29" s="350"/>
      <c r="J29" s="389">
        <v>560</v>
      </c>
      <c r="K29" s="507">
        <v>3.5571365051133834</v>
      </c>
      <c r="L29" s="350"/>
      <c r="M29" s="389">
        <v>1072</v>
      </c>
      <c r="N29" s="507">
        <f>M29/'20pobl'!X29*100</f>
        <v>22.044005757762697</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40" t="s">
        <v>0</v>
      </c>
      <c r="C31" s="320"/>
      <c r="D31" s="1246">
        <f>G31+J31+M31</f>
        <v>1489601</v>
      </c>
      <c r="E31" s="1247">
        <f>D31/'20pobl'!D31*100</f>
        <v>3.0978263842086995</v>
      </c>
      <c r="F31" s="320"/>
      <c r="G31" s="1246">
        <f>SUM(G12:G29)</f>
        <v>400359</v>
      </c>
      <c r="H31" s="1247">
        <f>G31/'20pobl'!J31*100</f>
        <v>1.0426671364878806</v>
      </c>
      <c r="I31" s="320"/>
      <c r="J31" s="1246">
        <f>SUM(J12:J29)</f>
        <v>285588</v>
      </c>
      <c r="K31" s="1247">
        <f>J31/'20pobl'!Q31*100</f>
        <v>4.1900127378218235</v>
      </c>
      <c r="L31" s="320"/>
      <c r="M31" s="1246">
        <f>SUM(M12:M29)</f>
        <v>803654</v>
      </c>
      <c r="N31" s="1247">
        <f>M31/'20pobl'!X31*100</f>
        <v>27.983804190603006</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29" t="str">
        <f>'24solcasaad_pobl'!B34:N34</f>
        <v xml:space="preserve">(1) Cifras INE de población referidas al 01/01/2023. Publicado Censo de Población Anual el 13/12/2023 </v>
      </c>
      <c r="C34" s="1437"/>
      <c r="D34" s="1437"/>
      <c r="E34" s="1437"/>
      <c r="F34" s="1437"/>
      <c r="G34" s="1437"/>
      <c r="H34" s="1437"/>
      <c r="I34" s="1437"/>
      <c r="J34" s="1437"/>
      <c r="K34" s="1437"/>
      <c r="L34" s="1437"/>
      <c r="M34" s="1437"/>
      <c r="N34" s="1437"/>
    </row>
    <row r="35" spans="2:14" ht="29.25" customHeight="1" x14ac:dyDescent="0.25">
      <c r="B35" s="1434"/>
      <c r="C35" s="1434"/>
      <c r="D35" s="1434"/>
      <c r="E35" s="510"/>
    </row>
    <row r="36" spans="2:14" ht="4.5" customHeight="1" x14ac:dyDescent="0.25">
      <c r="B36" s="1423"/>
      <c r="C36" s="1423"/>
      <c r="D36" s="1423"/>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3" width="11.1796875" style="220" customWidth="1"/>
    <col min="24"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83" t="s">
        <v>365</v>
      </c>
      <c r="C3" s="1383"/>
      <c r="D3" s="1383"/>
      <c r="E3" s="1383"/>
      <c r="F3" s="1383"/>
      <c r="G3" s="1383"/>
      <c r="H3" s="1383"/>
      <c r="I3" s="1383"/>
      <c r="J3" s="1383"/>
      <c r="K3" s="1383"/>
      <c r="L3" s="1383"/>
      <c r="M3" s="1383"/>
      <c r="N3" s="1383"/>
      <c r="O3" s="1383"/>
      <c r="P3" s="1383"/>
      <c r="Q3" s="1383"/>
      <c r="R3" s="1383"/>
      <c r="S3" s="1383"/>
      <c r="T3" s="1383"/>
      <c r="U3" s="1383"/>
      <c r="V3" s="1383"/>
      <c r="W3" s="1383"/>
    </row>
    <row r="5" spans="1:26" x14ac:dyDescent="0.35">
      <c r="B5" s="219"/>
      <c r="C5" s="219"/>
      <c r="D5" s="1372" t="s">
        <v>366</v>
      </c>
      <c r="E5" s="1372"/>
      <c r="F5" s="1372"/>
      <c r="G5" s="1372"/>
      <c r="H5" s="1372"/>
      <c r="I5" s="1372"/>
      <c r="J5" s="1372"/>
      <c r="K5" s="1372"/>
      <c r="L5" s="219"/>
      <c r="M5" s="1373" t="s">
        <v>340</v>
      </c>
      <c r="N5" s="1373"/>
      <c r="O5" s="1373"/>
      <c r="P5" s="1373"/>
      <c r="Q5" s="1373"/>
      <c r="R5" s="1373"/>
      <c r="S5" s="1373"/>
      <c r="T5" s="1373"/>
      <c r="U5" s="1373"/>
      <c r="V5" s="1373"/>
      <c r="W5" s="1373"/>
      <c r="X5" s="1373"/>
    </row>
    <row r="6" spans="1:26" ht="21" customHeight="1" x14ac:dyDescent="0.35">
      <c r="B6" s="219"/>
      <c r="C6" s="219"/>
      <c r="D6" s="1373"/>
      <c r="E6" s="1373"/>
      <c r="F6" s="1373"/>
      <c r="G6" s="1373"/>
      <c r="H6" s="1373"/>
      <c r="I6" s="1373"/>
      <c r="J6" s="1373"/>
      <c r="K6" s="1373"/>
      <c r="L6" s="219"/>
      <c r="M6" s="1374">
        <v>43830</v>
      </c>
      <c r="N6" s="1375"/>
      <c r="O6" s="1376">
        <v>44196</v>
      </c>
      <c r="P6" s="1377"/>
      <c r="Q6" s="1376">
        <v>44561</v>
      </c>
      <c r="R6" s="1377"/>
      <c r="S6" s="1380">
        <v>44926</v>
      </c>
      <c r="T6" s="1381"/>
      <c r="U6" s="1378">
        <v>45291</v>
      </c>
      <c r="V6" s="1382"/>
      <c r="W6" s="1378">
        <f>J7</f>
        <v>45596</v>
      </c>
      <c r="X6" s="1379"/>
    </row>
    <row r="7" spans="1:26" x14ac:dyDescent="0.35">
      <c r="B7" s="225"/>
      <c r="C7" s="219"/>
      <c r="D7" s="226">
        <v>43465</v>
      </c>
      <c r="E7" s="227">
        <v>43830</v>
      </c>
      <c r="F7" s="228">
        <v>44196</v>
      </c>
      <c r="G7" s="228">
        <v>44561</v>
      </c>
      <c r="H7" s="228">
        <v>44926</v>
      </c>
      <c r="I7" s="228">
        <v>45291</v>
      </c>
      <c r="J7" s="228">
        <f>EVO!J7</f>
        <v>45596</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388846</v>
      </c>
      <c r="E9" s="300">
        <v>410355</v>
      </c>
      <c r="F9" s="300">
        <v>396745</v>
      </c>
      <c r="G9" s="254">
        <v>402114</v>
      </c>
      <c r="H9" s="254">
        <v>422621</v>
      </c>
      <c r="I9" s="254">
        <v>420976</v>
      </c>
      <c r="J9" s="301">
        <v>412895</v>
      </c>
      <c r="K9" s="302"/>
      <c r="L9" s="222"/>
      <c r="M9" s="278">
        <v>5.5314957592465852E-2</v>
      </c>
      <c r="N9" s="279">
        <v>21509</v>
      </c>
      <c r="O9" s="280">
        <v>-3.3166404698370955E-2</v>
      </c>
      <c r="P9" s="279">
        <v>-13610</v>
      </c>
      <c r="Q9" s="280">
        <f t="shared" ref="Q9:Q27" si="0">G9/F9-1</f>
        <v>1.3532621709158255E-2</v>
      </c>
      <c r="R9" s="279">
        <f t="shared" ref="R9:R27" si="1">G9-F9</f>
        <v>5369</v>
      </c>
      <c r="S9" s="280">
        <f>H9/G9-1</f>
        <v>5.0997975698433784E-2</v>
      </c>
      <c r="T9" s="279">
        <f>H9-G9</f>
        <v>20507</v>
      </c>
      <c r="U9" s="280">
        <f>I9/H9-1</f>
        <v>-3.8923763845147841E-3</v>
      </c>
      <c r="V9" s="279">
        <f>I9-H9</f>
        <v>-1645</v>
      </c>
      <c r="W9" s="280">
        <v>-2.9539583935618396E-2</v>
      </c>
      <c r="X9" s="279">
        <v>-12568</v>
      </c>
    </row>
    <row r="10" spans="1:26" x14ac:dyDescent="0.35">
      <c r="B10" s="303" t="s">
        <v>7</v>
      </c>
      <c r="C10" s="219"/>
      <c r="D10" s="253">
        <v>49707</v>
      </c>
      <c r="E10" s="254">
        <v>51252</v>
      </c>
      <c r="F10" s="254">
        <v>47953</v>
      </c>
      <c r="G10" s="254">
        <v>48669</v>
      </c>
      <c r="H10" s="254">
        <v>51170</v>
      </c>
      <c r="I10" s="254">
        <v>54128</v>
      </c>
      <c r="J10" s="257">
        <v>57535</v>
      </c>
      <c r="L10" s="222"/>
      <c r="M10" s="256">
        <v>3.1082141348301118E-2</v>
      </c>
      <c r="N10" s="257">
        <v>1545</v>
      </c>
      <c r="O10" s="258">
        <v>-6.4368219776789193E-2</v>
      </c>
      <c r="P10" s="257">
        <v>-3299</v>
      </c>
      <c r="Q10" s="258">
        <f t="shared" si="0"/>
        <v>1.4931286885075057E-2</v>
      </c>
      <c r="R10" s="257">
        <f t="shared" si="1"/>
        <v>716</v>
      </c>
      <c r="S10" s="258">
        <f t="shared" ref="S10:S25" si="2">H10/G10-1</f>
        <v>5.1387947153218594E-2</v>
      </c>
      <c r="T10" s="257">
        <f t="shared" ref="T10:T26" si="3">H10-G10</f>
        <v>2501</v>
      </c>
      <c r="U10" s="258">
        <f t="shared" ref="U10:U27" si="4">I10/H10-1</f>
        <v>5.7807308970099669E-2</v>
      </c>
      <c r="V10" s="257">
        <f t="shared" ref="V10:V27" si="5">I10-H10</f>
        <v>2958</v>
      </c>
      <c r="W10" s="258">
        <v>7.6325881582639532E-2</v>
      </c>
      <c r="X10" s="257">
        <v>4080</v>
      </c>
    </row>
    <row r="11" spans="1:26" x14ac:dyDescent="0.35">
      <c r="B11" s="303" t="s">
        <v>37</v>
      </c>
      <c r="C11" s="219"/>
      <c r="D11" s="253">
        <v>38844</v>
      </c>
      <c r="E11" s="254">
        <v>40697</v>
      </c>
      <c r="F11" s="254">
        <v>39355</v>
      </c>
      <c r="G11" s="254">
        <v>41002</v>
      </c>
      <c r="H11" s="254">
        <v>43882</v>
      </c>
      <c r="I11" s="254">
        <v>46871</v>
      </c>
      <c r="J11" s="257">
        <v>50749</v>
      </c>
      <c r="L11" s="222"/>
      <c r="M11" s="256">
        <v>4.7703635053032656E-2</v>
      </c>
      <c r="N11" s="257">
        <v>1853</v>
      </c>
      <c r="O11" s="258">
        <v>-3.2975403592402364E-2</v>
      </c>
      <c r="P11" s="257">
        <v>-1342</v>
      </c>
      <c r="Q11" s="258">
        <f t="shared" si="0"/>
        <v>4.1849828484309404E-2</v>
      </c>
      <c r="R11" s="257">
        <f t="shared" si="1"/>
        <v>1647</v>
      </c>
      <c r="S11" s="258">
        <f t="shared" si="2"/>
        <v>7.024047607433781E-2</v>
      </c>
      <c r="T11" s="257">
        <f t="shared" si="3"/>
        <v>2880</v>
      </c>
      <c r="U11" s="258">
        <f t="shared" si="4"/>
        <v>6.8114488856478639E-2</v>
      </c>
      <c r="V11" s="257">
        <f t="shared" si="5"/>
        <v>2989</v>
      </c>
      <c r="W11" s="258">
        <v>8.4612096601837994E-2</v>
      </c>
      <c r="X11" s="257">
        <v>3959</v>
      </c>
    </row>
    <row r="12" spans="1:26" x14ac:dyDescent="0.35">
      <c r="B12" s="303" t="s">
        <v>38</v>
      </c>
      <c r="C12" s="219"/>
      <c r="D12" s="253">
        <v>27993</v>
      </c>
      <c r="E12" s="254">
        <v>32479</v>
      </c>
      <c r="F12" s="254">
        <v>32836</v>
      </c>
      <c r="G12" s="254">
        <v>35355</v>
      </c>
      <c r="H12" s="254">
        <v>39461</v>
      </c>
      <c r="I12" s="254">
        <v>43584</v>
      </c>
      <c r="J12" s="257">
        <v>46046</v>
      </c>
      <c r="L12" s="222"/>
      <c r="M12" s="256">
        <v>0.16025434930161109</v>
      </c>
      <c r="N12" s="257">
        <v>4486</v>
      </c>
      <c r="O12" s="258">
        <v>1.0991717725299388E-2</v>
      </c>
      <c r="P12" s="257">
        <v>357</v>
      </c>
      <c r="Q12" s="258">
        <f t="shared" si="0"/>
        <v>7.6714581556827977E-2</v>
      </c>
      <c r="R12" s="257">
        <f t="shared" si="1"/>
        <v>2519</v>
      </c>
      <c r="S12" s="258">
        <f t="shared" si="2"/>
        <v>0.11613633149483804</v>
      </c>
      <c r="T12" s="257">
        <f t="shared" si="3"/>
        <v>4106</v>
      </c>
      <c r="U12" s="258">
        <f t="shared" si="4"/>
        <v>0.10448290717417197</v>
      </c>
      <c r="V12" s="257">
        <f t="shared" si="5"/>
        <v>4123</v>
      </c>
      <c r="W12" s="258">
        <v>6.3589956805950143E-2</v>
      </c>
      <c r="X12" s="257">
        <v>2753</v>
      </c>
    </row>
    <row r="13" spans="1:26" x14ac:dyDescent="0.35">
      <c r="B13" s="303" t="s">
        <v>6</v>
      </c>
      <c r="C13" s="219"/>
      <c r="D13" s="253">
        <v>48834</v>
      </c>
      <c r="E13" s="254">
        <v>53168</v>
      </c>
      <c r="F13" s="254">
        <v>54714</v>
      </c>
      <c r="G13" s="254">
        <v>58012</v>
      </c>
      <c r="H13" s="254">
        <v>57712</v>
      </c>
      <c r="I13" s="254">
        <v>63120</v>
      </c>
      <c r="J13" s="257">
        <v>74817</v>
      </c>
      <c r="K13" s="304"/>
      <c r="L13" s="219"/>
      <c r="M13" s="256">
        <v>8.8749641643117494E-2</v>
      </c>
      <c r="N13" s="257">
        <v>4334</v>
      </c>
      <c r="O13" s="258">
        <v>2.907764068612706E-2</v>
      </c>
      <c r="P13" s="257">
        <v>1546</v>
      </c>
      <c r="Q13" s="258">
        <f t="shared" si="0"/>
        <v>6.0277077164893722E-2</v>
      </c>
      <c r="R13" s="257">
        <f t="shared" si="1"/>
        <v>3298</v>
      </c>
      <c r="S13" s="258">
        <f t="shared" si="2"/>
        <v>-5.1713438598910422E-3</v>
      </c>
      <c r="T13" s="257">
        <f t="shared" si="3"/>
        <v>-300</v>
      </c>
      <c r="U13" s="258">
        <f t="shared" si="4"/>
        <v>9.3706681452730756E-2</v>
      </c>
      <c r="V13" s="257">
        <f t="shared" si="5"/>
        <v>5408</v>
      </c>
      <c r="W13" s="258">
        <v>0.21298638132295711</v>
      </c>
      <c r="X13" s="257">
        <v>13137</v>
      </c>
      <c r="Z13" s="224"/>
    </row>
    <row r="14" spans="1:26" x14ac:dyDescent="0.35">
      <c r="B14" s="303" t="s">
        <v>5</v>
      </c>
      <c r="C14" s="219"/>
      <c r="D14" s="253">
        <v>24752</v>
      </c>
      <c r="E14" s="254">
        <v>25483</v>
      </c>
      <c r="F14" s="254">
        <v>25356</v>
      </c>
      <c r="G14" s="254">
        <v>23258</v>
      </c>
      <c r="H14" s="254">
        <v>23164</v>
      </c>
      <c r="I14" s="254">
        <v>23876</v>
      </c>
      <c r="J14" s="257">
        <v>24593</v>
      </c>
      <c r="K14" s="304"/>
      <c r="L14" s="219"/>
      <c r="M14" s="256">
        <v>2.9532967032966928E-2</v>
      </c>
      <c r="N14" s="257">
        <v>731</v>
      </c>
      <c r="O14" s="258">
        <v>-4.9837146332849525E-3</v>
      </c>
      <c r="P14" s="257">
        <v>-127</v>
      </c>
      <c r="Q14" s="258">
        <f t="shared" si="0"/>
        <v>-8.274175737498024E-2</v>
      </c>
      <c r="R14" s="257">
        <f t="shared" si="1"/>
        <v>-2098</v>
      </c>
      <c r="S14" s="258">
        <f t="shared" si="2"/>
        <v>-4.0416200877118058E-3</v>
      </c>
      <c r="T14" s="257">
        <f t="shared" si="3"/>
        <v>-94</v>
      </c>
      <c r="U14" s="258">
        <f t="shared" si="4"/>
        <v>3.0737351061992824E-2</v>
      </c>
      <c r="V14" s="257">
        <f t="shared" si="5"/>
        <v>712</v>
      </c>
      <c r="W14" s="258">
        <v>3.7898290778645372E-2</v>
      </c>
      <c r="X14" s="257">
        <v>898</v>
      </c>
      <c r="Z14" s="224"/>
    </row>
    <row r="15" spans="1:26" x14ac:dyDescent="0.35">
      <c r="B15" s="303" t="s">
        <v>4</v>
      </c>
      <c r="C15" s="219"/>
      <c r="D15" s="253">
        <v>129374</v>
      </c>
      <c r="E15" s="254">
        <v>146192</v>
      </c>
      <c r="F15" s="254">
        <v>140933</v>
      </c>
      <c r="G15" s="254">
        <v>142154</v>
      </c>
      <c r="H15" s="254">
        <v>146929</v>
      </c>
      <c r="I15" s="254">
        <v>156550</v>
      </c>
      <c r="J15" s="257">
        <v>160404</v>
      </c>
      <c r="K15" s="304"/>
      <c r="L15" s="219"/>
      <c r="M15" s="256">
        <v>0.12999520769242667</v>
      </c>
      <c r="N15" s="257">
        <v>16818</v>
      </c>
      <c r="O15" s="258">
        <v>-3.5973240669804118E-2</v>
      </c>
      <c r="P15" s="257">
        <v>-5259</v>
      </c>
      <c r="Q15" s="258">
        <f t="shared" si="0"/>
        <v>8.6636912575479563E-3</v>
      </c>
      <c r="R15" s="257">
        <f t="shared" si="1"/>
        <v>1221</v>
      </c>
      <c r="S15" s="258">
        <f t="shared" si="2"/>
        <v>3.3590331612195268E-2</v>
      </c>
      <c r="T15" s="257">
        <f t="shared" si="3"/>
        <v>4775</v>
      </c>
      <c r="U15" s="258">
        <f t="shared" si="4"/>
        <v>6.5480606279223252E-2</v>
      </c>
      <c r="V15" s="257">
        <f t="shared" si="5"/>
        <v>9621</v>
      </c>
      <c r="W15" s="258">
        <v>3.1921874396881211E-2</v>
      </c>
      <c r="X15" s="257">
        <v>4962</v>
      </c>
      <c r="Z15" s="224"/>
    </row>
    <row r="16" spans="1:26" x14ac:dyDescent="0.35">
      <c r="B16" s="303" t="s">
        <v>40</v>
      </c>
      <c r="C16" s="219"/>
      <c r="D16" s="253">
        <v>86579</v>
      </c>
      <c r="E16" s="254">
        <v>89837</v>
      </c>
      <c r="F16" s="254">
        <v>84968</v>
      </c>
      <c r="G16" s="254">
        <v>87354</v>
      </c>
      <c r="H16" s="254">
        <v>89947</v>
      </c>
      <c r="I16" s="254">
        <v>94676</v>
      </c>
      <c r="J16" s="257">
        <v>99393</v>
      </c>
      <c r="L16" s="222"/>
      <c r="M16" s="256">
        <v>3.763037226117194E-2</v>
      </c>
      <c r="N16" s="257">
        <v>3258</v>
      </c>
      <c r="O16" s="258">
        <v>-5.4198158887763359E-2</v>
      </c>
      <c r="P16" s="257">
        <v>-4869</v>
      </c>
      <c r="Q16" s="258">
        <f t="shared" si="0"/>
        <v>2.8081159966104829E-2</v>
      </c>
      <c r="R16" s="257">
        <f t="shared" si="1"/>
        <v>2386</v>
      </c>
      <c r="S16" s="258">
        <f t="shared" si="2"/>
        <v>2.9683815280353576E-2</v>
      </c>
      <c r="T16" s="257">
        <f t="shared" si="3"/>
        <v>2593</v>
      </c>
      <c r="U16" s="258">
        <f t="shared" si="4"/>
        <v>5.2575405516581908E-2</v>
      </c>
      <c r="V16" s="257">
        <f t="shared" si="5"/>
        <v>4729</v>
      </c>
      <c r="W16" s="258">
        <v>3.8307251948269005E-2</v>
      </c>
      <c r="X16" s="257">
        <v>3667</v>
      </c>
      <c r="Z16" s="224"/>
    </row>
    <row r="17" spans="2:28" x14ac:dyDescent="0.35">
      <c r="B17" s="303" t="s">
        <v>41</v>
      </c>
      <c r="C17" s="219"/>
      <c r="D17" s="253">
        <v>318602</v>
      </c>
      <c r="E17" s="254">
        <v>334206</v>
      </c>
      <c r="F17" s="254">
        <v>321411</v>
      </c>
      <c r="G17" s="254">
        <v>337967</v>
      </c>
      <c r="H17" s="254">
        <v>354754</v>
      </c>
      <c r="I17" s="254">
        <v>352939</v>
      </c>
      <c r="J17" s="257">
        <v>378335</v>
      </c>
      <c r="L17" s="222"/>
      <c r="M17" s="256">
        <v>4.8976465935556046E-2</v>
      </c>
      <c r="N17" s="257">
        <v>15604</v>
      </c>
      <c r="O17" s="258">
        <v>-3.828477047090717E-2</v>
      </c>
      <c r="P17" s="257">
        <v>-12795</v>
      </c>
      <c r="Q17" s="258">
        <f t="shared" si="0"/>
        <v>5.1510371455861792E-2</v>
      </c>
      <c r="R17" s="257">
        <f t="shared" si="1"/>
        <v>16556</v>
      </c>
      <c r="S17" s="258">
        <f t="shared" si="2"/>
        <v>4.9670529962984489E-2</v>
      </c>
      <c r="T17" s="257">
        <f t="shared" si="3"/>
        <v>16787</v>
      </c>
      <c r="U17" s="258">
        <f t="shared" si="4"/>
        <v>-5.1162213815770796E-3</v>
      </c>
      <c r="V17" s="257">
        <f t="shared" si="5"/>
        <v>-1815</v>
      </c>
      <c r="W17" s="258">
        <v>1.522130453197823E-3</v>
      </c>
      <c r="X17" s="257">
        <v>575</v>
      </c>
      <c r="Z17" s="224"/>
    </row>
    <row r="18" spans="2:28" x14ac:dyDescent="0.35">
      <c r="B18" s="303" t="s">
        <v>3</v>
      </c>
      <c r="C18" s="219"/>
      <c r="D18" s="253">
        <v>116879</v>
      </c>
      <c r="E18" s="254">
        <v>144556</v>
      </c>
      <c r="F18" s="254">
        <v>155768</v>
      </c>
      <c r="G18" s="254">
        <v>166723</v>
      </c>
      <c r="H18" s="254">
        <v>185933</v>
      </c>
      <c r="I18" s="254">
        <v>205653</v>
      </c>
      <c r="J18" s="257">
        <v>215210</v>
      </c>
      <c r="L18" s="222"/>
      <c r="M18" s="256">
        <v>0.23680045174924502</v>
      </c>
      <c r="N18" s="257">
        <v>27677</v>
      </c>
      <c r="O18" s="258">
        <v>7.7561637012645512E-2</v>
      </c>
      <c r="P18" s="257">
        <v>11212</v>
      </c>
      <c r="Q18" s="258">
        <f t="shared" si="0"/>
        <v>7.0328950747265084E-2</v>
      </c>
      <c r="R18" s="257">
        <f t="shared" si="1"/>
        <v>10955</v>
      </c>
      <c r="S18" s="258">
        <f t="shared" si="2"/>
        <v>0.11522105528331417</v>
      </c>
      <c r="T18" s="257">
        <f t="shared" si="3"/>
        <v>19210</v>
      </c>
      <c r="U18" s="258">
        <f t="shared" si="4"/>
        <v>0.10605970968036882</v>
      </c>
      <c r="V18" s="257">
        <f t="shared" si="5"/>
        <v>19720</v>
      </c>
      <c r="W18" s="258">
        <v>5.8073334054415504E-2</v>
      </c>
      <c r="X18" s="257">
        <v>11812</v>
      </c>
      <c r="Z18" s="224"/>
    </row>
    <row r="19" spans="2:28" x14ac:dyDescent="0.35">
      <c r="B19" s="303" t="s">
        <v>2</v>
      </c>
      <c r="C19" s="219"/>
      <c r="D19" s="253">
        <v>54680</v>
      </c>
      <c r="E19" s="254">
        <v>56883</v>
      </c>
      <c r="F19" s="254">
        <v>52977</v>
      </c>
      <c r="G19" s="254">
        <v>54286</v>
      </c>
      <c r="H19" s="254">
        <v>56834</v>
      </c>
      <c r="I19" s="254">
        <v>58876</v>
      </c>
      <c r="J19" s="257">
        <v>59181</v>
      </c>
      <c r="L19" s="222"/>
      <c r="M19" s="256">
        <v>4.0288953913679482E-2</v>
      </c>
      <c r="N19" s="257">
        <v>2203</v>
      </c>
      <c r="O19" s="258">
        <v>-6.8667264384789872E-2</v>
      </c>
      <c r="P19" s="257">
        <v>-3906</v>
      </c>
      <c r="Q19" s="258">
        <f t="shared" si="0"/>
        <v>2.4708835909923232E-2</v>
      </c>
      <c r="R19" s="257">
        <f t="shared" si="1"/>
        <v>1309</v>
      </c>
      <c r="S19" s="258">
        <f t="shared" si="2"/>
        <v>4.6936595070552256E-2</v>
      </c>
      <c r="T19" s="257">
        <f t="shared" si="3"/>
        <v>2548</v>
      </c>
      <c r="U19" s="258">
        <f t="shared" si="4"/>
        <v>3.5929197311468597E-2</v>
      </c>
      <c r="V19" s="257">
        <f t="shared" si="5"/>
        <v>2042</v>
      </c>
      <c r="W19" s="258">
        <v>1.0984317878984573E-2</v>
      </c>
      <c r="X19" s="257">
        <v>643</v>
      </c>
      <c r="Z19" s="224"/>
    </row>
    <row r="20" spans="2:28" x14ac:dyDescent="0.35">
      <c r="B20" s="303" t="s">
        <v>35</v>
      </c>
      <c r="C20" s="219"/>
      <c r="D20" s="253">
        <v>80184</v>
      </c>
      <c r="E20" s="254">
        <v>80673</v>
      </c>
      <c r="F20" s="254">
        <v>77385</v>
      </c>
      <c r="G20" s="254">
        <v>77804</v>
      </c>
      <c r="H20" s="254">
        <v>79633</v>
      </c>
      <c r="I20" s="254">
        <v>83919</v>
      </c>
      <c r="J20" s="257">
        <v>84886</v>
      </c>
      <c r="L20" s="222"/>
      <c r="M20" s="256">
        <v>6.0984735109248511E-3</v>
      </c>
      <c r="N20" s="257">
        <v>489</v>
      </c>
      <c r="O20" s="258">
        <v>-4.0757130638503614E-2</v>
      </c>
      <c r="P20" s="257">
        <v>-3288</v>
      </c>
      <c r="Q20" s="258">
        <f t="shared" si="0"/>
        <v>5.414486011500852E-3</v>
      </c>
      <c r="R20" s="257">
        <f t="shared" si="1"/>
        <v>419</v>
      </c>
      <c r="S20" s="258">
        <f t="shared" si="2"/>
        <v>2.3507788802632268E-2</v>
      </c>
      <c r="T20" s="257">
        <f t="shared" si="3"/>
        <v>1829</v>
      </c>
      <c r="U20" s="258">
        <f t="shared" si="4"/>
        <v>5.3821908002963603E-2</v>
      </c>
      <c r="V20" s="257">
        <f t="shared" si="5"/>
        <v>4286</v>
      </c>
      <c r="W20" s="258">
        <v>1.5650051448945934E-2</v>
      </c>
      <c r="X20" s="257">
        <v>1308</v>
      </c>
      <c r="Z20" s="224"/>
    </row>
    <row r="21" spans="2:28" x14ac:dyDescent="0.35">
      <c r="B21" s="303" t="s">
        <v>42</v>
      </c>
      <c r="C21" s="219"/>
      <c r="D21" s="253">
        <v>215222</v>
      </c>
      <c r="E21" s="254">
        <v>228990</v>
      </c>
      <c r="F21" s="254">
        <v>223671</v>
      </c>
      <c r="G21" s="254">
        <v>216089</v>
      </c>
      <c r="H21" s="254">
        <v>224953</v>
      </c>
      <c r="I21" s="254">
        <v>237216</v>
      </c>
      <c r="J21" s="257">
        <v>256574</v>
      </c>
      <c r="L21" s="222"/>
      <c r="M21" s="256">
        <v>6.397115536515785E-2</v>
      </c>
      <c r="N21" s="257">
        <v>13768</v>
      </c>
      <c r="O21" s="258">
        <v>-2.3228088562819327E-2</v>
      </c>
      <c r="P21" s="257">
        <v>-5319</v>
      </c>
      <c r="Q21" s="258">
        <f t="shared" si="0"/>
        <v>-3.3898001976116698E-2</v>
      </c>
      <c r="R21" s="257">
        <f t="shared" si="1"/>
        <v>-7582</v>
      </c>
      <c r="S21" s="258">
        <f t="shared" si="2"/>
        <v>4.1020135222061382E-2</v>
      </c>
      <c r="T21" s="257">
        <f t="shared" si="3"/>
        <v>8864</v>
      </c>
      <c r="U21" s="258">
        <f t="shared" si="4"/>
        <v>5.4513609509541983E-2</v>
      </c>
      <c r="V21" s="257">
        <f t="shared" si="5"/>
        <v>12263</v>
      </c>
      <c r="W21" s="258">
        <v>7.4093144950287737E-2</v>
      </c>
      <c r="X21" s="257">
        <v>17699</v>
      </c>
      <c r="Z21" s="224"/>
    </row>
    <row r="22" spans="2:28" x14ac:dyDescent="0.35">
      <c r="B22" s="303" t="s">
        <v>43</v>
      </c>
      <c r="C22" s="219"/>
      <c r="D22" s="253">
        <v>44249</v>
      </c>
      <c r="E22" s="254">
        <v>53719</v>
      </c>
      <c r="F22" s="254">
        <v>52094</v>
      </c>
      <c r="G22" s="254">
        <v>54205</v>
      </c>
      <c r="H22" s="254">
        <v>55440</v>
      </c>
      <c r="I22" s="254">
        <v>62760</v>
      </c>
      <c r="J22" s="257">
        <v>66926</v>
      </c>
      <c r="L22" s="222"/>
      <c r="M22" s="256">
        <v>0.21401613595787472</v>
      </c>
      <c r="N22" s="257">
        <v>9470</v>
      </c>
      <c r="O22" s="258">
        <v>-3.0250004653846863E-2</v>
      </c>
      <c r="P22" s="257">
        <v>-1625</v>
      </c>
      <c r="Q22" s="258">
        <f t="shared" si="0"/>
        <v>4.0522900909893744E-2</v>
      </c>
      <c r="R22" s="257">
        <f t="shared" si="1"/>
        <v>2111</v>
      </c>
      <c r="S22" s="258">
        <f t="shared" si="2"/>
        <v>2.2783876026196914E-2</v>
      </c>
      <c r="T22" s="257">
        <f t="shared" si="3"/>
        <v>1235</v>
      </c>
      <c r="U22" s="258">
        <f t="shared" si="4"/>
        <v>0.13203463203463195</v>
      </c>
      <c r="V22" s="257">
        <f t="shared" si="5"/>
        <v>7320</v>
      </c>
      <c r="W22" s="258">
        <v>7.7557197829622115E-2</v>
      </c>
      <c r="X22" s="257">
        <v>4817</v>
      </c>
      <c r="Z22" s="224"/>
    </row>
    <row r="23" spans="2:28" x14ac:dyDescent="0.35">
      <c r="B23" s="303" t="s">
        <v>44</v>
      </c>
      <c r="C23" s="219"/>
      <c r="D23" s="253">
        <v>20012</v>
      </c>
      <c r="E23" s="254">
        <v>20052</v>
      </c>
      <c r="F23" s="254">
        <v>19700</v>
      </c>
      <c r="G23" s="254">
        <v>20426</v>
      </c>
      <c r="H23" s="254">
        <v>21291</v>
      </c>
      <c r="I23" s="254">
        <v>22108</v>
      </c>
      <c r="J23" s="257">
        <v>21325</v>
      </c>
      <c r="K23" s="304"/>
      <c r="L23" s="219"/>
      <c r="M23" s="256">
        <v>1.9988007195681501E-3</v>
      </c>
      <c r="N23" s="257">
        <v>40</v>
      </c>
      <c r="O23" s="258">
        <v>-1.7554358667464576E-2</v>
      </c>
      <c r="P23" s="257">
        <v>-352</v>
      </c>
      <c r="Q23" s="258">
        <f t="shared" si="0"/>
        <v>3.6852791878172697E-2</v>
      </c>
      <c r="R23" s="257">
        <f t="shared" si="1"/>
        <v>726</v>
      </c>
      <c r="S23" s="258">
        <f t="shared" si="2"/>
        <v>4.2347987858611491E-2</v>
      </c>
      <c r="T23" s="257">
        <f t="shared" si="3"/>
        <v>865</v>
      </c>
      <c r="U23" s="258">
        <f t="shared" si="4"/>
        <v>3.8373021464468637E-2</v>
      </c>
      <c r="V23" s="257">
        <f t="shared" si="5"/>
        <v>817</v>
      </c>
      <c r="W23" s="258">
        <v>-3.2089687726942651E-2</v>
      </c>
      <c r="X23" s="257">
        <v>-707</v>
      </c>
      <c r="Z23" s="224"/>
    </row>
    <row r="24" spans="2:28" x14ac:dyDescent="0.35">
      <c r="B24" s="303" t="s">
        <v>45</v>
      </c>
      <c r="C24" s="219"/>
      <c r="D24" s="253">
        <v>102813</v>
      </c>
      <c r="E24" s="254">
        <v>106366</v>
      </c>
      <c r="F24" s="254">
        <v>105906</v>
      </c>
      <c r="G24" s="254">
        <v>107110</v>
      </c>
      <c r="H24" s="254">
        <v>108983</v>
      </c>
      <c r="I24" s="254">
        <v>114252</v>
      </c>
      <c r="J24" s="257">
        <v>117049</v>
      </c>
      <c r="K24" s="304"/>
      <c r="L24" s="219"/>
      <c r="M24" s="256">
        <v>3.455788664857562E-2</v>
      </c>
      <c r="N24" s="257">
        <v>3553</v>
      </c>
      <c r="O24" s="258">
        <v>-4.3246902205591464E-3</v>
      </c>
      <c r="P24" s="257">
        <v>-460</v>
      </c>
      <c r="Q24" s="258">
        <f t="shared" si="0"/>
        <v>1.1368572130002086E-2</v>
      </c>
      <c r="R24" s="257">
        <f t="shared" si="1"/>
        <v>1204</v>
      </c>
      <c r="S24" s="258">
        <f t="shared" si="2"/>
        <v>1.7486695920082118E-2</v>
      </c>
      <c r="T24" s="257">
        <f t="shared" si="3"/>
        <v>1873</v>
      </c>
      <c r="U24" s="258">
        <f t="shared" si="4"/>
        <v>4.8346989897506853E-2</v>
      </c>
      <c r="V24" s="257">
        <f t="shared" si="5"/>
        <v>5269</v>
      </c>
      <c r="W24" s="258">
        <v>3.2159926632687297E-2</v>
      </c>
      <c r="X24" s="257">
        <v>3647</v>
      </c>
      <c r="Z24" s="224"/>
    </row>
    <row r="25" spans="2:28" x14ac:dyDescent="0.35">
      <c r="B25" s="303" t="s">
        <v>46</v>
      </c>
      <c r="C25" s="219"/>
      <c r="D25" s="253">
        <v>15257</v>
      </c>
      <c r="E25" s="254">
        <v>15375</v>
      </c>
      <c r="F25" s="254">
        <v>14687</v>
      </c>
      <c r="G25" s="254">
        <v>15454</v>
      </c>
      <c r="H25" s="254">
        <v>14358</v>
      </c>
      <c r="I25" s="254">
        <v>14631</v>
      </c>
      <c r="J25" s="257">
        <v>14815</v>
      </c>
      <c r="L25" s="222"/>
      <c r="M25" s="256">
        <v>7.7341548141836025E-3</v>
      </c>
      <c r="N25" s="257">
        <v>118</v>
      </c>
      <c r="O25" s="258">
        <v>-4.4747967479674799E-2</v>
      </c>
      <c r="P25" s="257">
        <v>-688</v>
      </c>
      <c r="Q25" s="258">
        <f t="shared" si="0"/>
        <v>5.2223054401852043E-2</v>
      </c>
      <c r="R25" s="257">
        <f t="shared" si="1"/>
        <v>767</v>
      </c>
      <c r="S25" s="258">
        <f t="shared" si="2"/>
        <v>-7.0920150122945502E-2</v>
      </c>
      <c r="T25" s="257">
        <f t="shared" si="3"/>
        <v>-1096</v>
      </c>
      <c r="U25" s="258">
        <f t="shared" si="4"/>
        <v>1.901379022147931E-2</v>
      </c>
      <c r="V25" s="257">
        <f t="shared" si="5"/>
        <v>273</v>
      </c>
      <c r="W25" s="258">
        <v>1.1193775168930387E-2</v>
      </c>
      <c r="X25" s="257">
        <v>164</v>
      </c>
      <c r="Z25" s="224"/>
    </row>
    <row r="26" spans="2:28" x14ac:dyDescent="0.35">
      <c r="B26" s="305" t="s">
        <v>1</v>
      </c>
      <c r="C26" s="219"/>
      <c r="D26" s="260">
        <v>4359</v>
      </c>
      <c r="E26" s="261">
        <v>4461</v>
      </c>
      <c r="F26" s="261">
        <v>4491</v>
      </c>
      <c r="G26" s="261">
        <v>4622</v>
      </c>
      <c r="H26" s="261">
        <v>4953</v>
      </c>
      <c r="I26" s="261">
        <v>5237</v>
      </c>
      <c r="J26" s="265">
        <v>5588</v>
      </c>
      <c r="L26" s="222"/>
      <c r="M26" s="264">
        <v>2.33998623537508E-2</v>
      </c>
      <c r="N26" s="265">
        <v>102</v>
      </c>
      <c r="O26" s="266">
        <v>6.7249495628782796E-3</v>
      </c>
      <c r="P26" s="265">
        <v>30</v>
      </c>
      <c r="Q26" s="266">
        <f t="shared" si="0"/>
        <v>2.9169450011133469E-2</v>
      </c>
      <c r="R26" s="265">
        <f t="shared" si="1"/>
        <v>131</v>
      </c>
      <c r="S26" s="266">
        <f>H26/G26-1</f>
        <v>7.1614019904803206E-2</v>
      </c>
      <c r="T26" s="265">
        <f t="shared" si="3"/>
        <v>331</v>
      </c>
      <c r="U26" s="266">
        <f t="shared" si="4"/>
        <v>5.7338986472844633E-2</v>
      </c>
      <c r="V26" s="265">
        <f t="shared" si="5"/>
        <v>284</v>
      </c>
      <c r="W26" s="266">
        <v>7.7932098765432167E-2</v>
      </c>
      <c r="X26" s="265">
        <v>404</v>
      </c>
      <c r="Z26" s="224"/>
      <c r="AA26" s="224"/>
      <c r="AB26" s="286"/>
    </row>
    <row r="27" spans="2:28" x14ac:dyDescent="0.35">
      <c r="B27" s="235" t="s">
        <v>0</v>
      </c>
      <c r="C27" s="219"/>
      <c r="D27" s="1226">
        <f>SUM(D9:D26)</f>
        <v>1767186</v>
      </c>
      <c r="E27" s="306">
        <f>SUM(E9:E26)</f>
        <v>1894744</v>
      </c>
      <c r="F27" s="307">
        <f>SUM(F9:F26)</f>
        <v>1850950</v>
      </c>
      <c r="G27" s="306">
        <v>1892604</v>
      </c>
      <c r="H27" s="307">
        <v>1982018</v>
      </c>
      <c r="I27" s="306">
        <v>2061372</v>
      </c>
      <c r="J27" s="306">
        <f>SUM(J9:J26)</f>
        <v>2146321</v>
      </c>
      <c r="K27" s="308"/>
      <c r="L27" s="222"/>
      <c r="M27" s="240">
        <f>E27/D27-1</f>
        <v>7.2181422894930236E-2</v>
      </c>
      <c r="N27" s="241">
        <f>E27-D27</f>
        <v>127558</v>
      </c>
      <c r="O27" s="242">
        <f>F27/E27-1</f>
        <v>-2.3113412682663204E-2</v>
      </c>
      <c r="P27" s="243">
        <f>F27-E27</f>
        <v>-43794</v>
      </c>
      <c r="Q27" s="242">
        <f t="shared" si="0"/>
        <v>2.250411950619946E-2</v>
      </c>
      <c r="R27" s="237">
        <f t="shared" si="1"/>
        <v>41654</v>
      </c>
      <c r="S27" s="242">
        <f>H27/G27-1</f>
        <v>4.7243903109155383E-2</v>
      </c>
      <c r="T27" s="243">
        <f>H27-G27</f>
        <v>89414</v>
      </c>
      <c r="U27" s="309">
        <f t="shared" si="4"/>
        <v>4.003697241901949E-2</v>
      </c>
      <c r="V27" s="237">
        <f t="shared" si="5"/>
        <v>79354</v>
      </c>
      <c r="W27" s="242">
        <v>2.9375498484224272E-2</v>
      </c>
      <c r="X27" s="243">
        <v>61250</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K9</xm:sqref>
            </x14:sparkline>
            <x14:sparkline>
              <xm:f>EVO_sol!D10:J10</xm:f>
              <xm:sqref>K10</xm:sqref>
            </x14:sparkline>
            <x14:sparkline>
              <xm:f>EVO_sol!D11:J11</xm:f>
              <xm:sqref>K11</xm:sqref>
            </x14:sparkline>
            <x14:sparkline>
              <xm:f>EVO_sol!D12:J12</xm:f>
              <xm:sqref>K12</xm:sqref>
            </x14:sparkline>
            <x14:sparkline>
              <xm:f>EVO_sol!D13:J13</xm:f>
              <xm:sqref>K13</xm:sqref>
            </x14:sparkline>
            <x14:sparkline>
              <xm:f>EVO_sol!D14:J14</xm:f>
              <xm:sqref>K14</xm:sqref>
            </x14:sparkline>
            <x14:sparkline>
              <xm:f>EVO_sol!D15:J15</xm:f>
              <xm:sqref>K15</xm:sqref>
            </x14:sparkline>
            <x14:sparkline>
              <xm:f>EVO_sol!D16:J16</xm:f>
              <xm:sqref>K16</xm:sqref>
            </x14:sparkline>
            <x14:sparkline>
              <xm:f>EVO_sol!D17:J17</xm:f>
              <xm:sqref>K17</xm:sqref>
            </x14:sparkline>
            <x14:sparkline>
              <xm:f>EVO_sol!D18:J18</xm:f>
              <xm:sqref>K18</xm:sqref>
            </x14:sparkline>
            <x14:sparkline>
              <xm:f>EVO_sol!D19:J19</xm:f>
              <xm:sqref>K19</xm:sqref>
            </x14:sparkline>
            <x14:sparkline>
              <xm:f>EVO_sol!D20:J20</xm:f>
              <xm:sqref>K20</xm:sqref>
            </x14:sparkline>
            <x14:sparkline>
              <xm:f>EVO_sol!D21:J21</xm:f>
              <xm:sqref>K21</xm:sqref>
            </x14:sparkline>
            <x14:sparkline>
              <xm:f>EVO_sol!D22:J22</xm:f>
              <xm:sqref>K22</xm:sqref>
            </x14:sparkline>
            <x14:sparkline>
              <xm:f>EVO_sol!D23:J23</xm:f>
              <xm:sqref>K23</xm:sqref>
            </x14:sparkline>
            <x14:sparkline>
              <xm:f>EVO_sol!D24:J24</xm:f>
              <xm:sqref>K24</xm:sqref>
            </x14:sparkline>
            <x14:sparkline>
              <xm:f>EVO_sol!D25:J25</xm:f>
              <xm:sqref>K25</xm:sqref>
            </x14:sparkline>
            <x14:sparkline>
              <xm:f>EVO_sol!D26:J26</xm:f>
              <xm:sqref>K26</xm:sqref>
            </x14:sparkline>
            <x14:sparkline>
              <xm:f>EVO_sol!D27:J27</xm:f>
              <xm:sqref>K27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9" zoomScale="84" zoomScaleNormal="84" workbookViewId="0">
      <selection activeCell="AA36" sqref="AA36"/>
    </sheetView>
  </sheetViews>
  <sheetFormatPr baseColWidth="10" defaultColWidth="11.453125" defaultRowHeight="15.5" x14ac:dyDescent="0.25"/>
  <cols>
    <col min="1" max="1" width="1.1796875" style="339" customWidth="1"/>
    <col min="2" max="2" width="28.7265625" style="339" customWidth="1"/>
    <col min="3" max="3" width="0.54296875" style="339" customWidth="1"/>
    <col min="4" max="4" width="11.81640625" style="339" customWidth="1"/>
    <col min="5" max="5" width="7.7265625" style="339" customWidth="1"/>
    <col min="6" max="6" width="0.453125" style="339" customWidth="1"/>
    <col min="7" max="7" width="12.453125" style="339" customWidth="1"/>
    <col min="8" max="8" width="6.26953125" style="339" customWidth="1"/>
    <col min="9" max="9" width="0.453125" style="339" customWidth="1"/>
    <col min="10" max="10" width="10.81640625" style="339" customWidth="1"/>
    <col min="11" max="11" width="6.26953125" style="339" customWidth="1"/>
    <col min="12" max="12" width="0.453125" style="339" customWidth="1"/>
    <col min="13" max="13" width="11.81640625" style="339" customWidth="1"/>
    <col min="14" max="14" width="6.26953125" style="339" customWidth="1"/>
    <col min="15" max="15" width="0.7265625" style="442" customWidth="1"/>
    <col min="16" max="16" width="10.1796875" style="339" bestFit="1" customWidth="1"/>
    <col min="17" max="17" width="8.54296875" style="339" customWidth="1"/>
    <col min="18" max="18" width="0.453125" style="339" customWidth="1"/>
    <col min="19" max="19" width="8.453125" style="339" bestFit="1" customWidth="1"/>
    <col min="20" max="20" width="7.81640625" style="339" bestFit="1" customWidth="1"/>
    <col min="21" max="21" width="0.453125" style="339" customWidth="1"/>
    <col min="22" max="22" width="8.453125" style="339" bestFit="1" customWidth="1"/>
    <col min="23" max="23" width="7.7265625" style="339" bestFit="1" customWidth="1"/>
    <col min="24" max="24" width="0.453125" style="339" customWidth="1"/>
    <col min="25" max="25" width="8.453125" style="339" bestFit="1" customWidth="1"/>
    <col min="26" max="26" width="7.7265625" style="337" bestFit="1" customWidth="1"/>
    <col min="27" max="27" width="11.453125" style="337"/>
    <col min="28" max="30" width="2.453125" style="337" bestFit="1" customWidth="1"/>
    <col min="31" max="31" width="13" style="337" bestFit="1" customWidth="1"/>
    <col min="32" max="32" width="3.453125" style="337" bestFit="1" customWidth="1"/>
    <col min="33" max="33" width="3.81640625" style="337" customWidth="1"/>
    <col min="34" max="36" width="2.453125" style="337" bestFit="1" customWidth="1"/>
    <col min="37" max="37" width="8.453125" style="337" bestFit="1" customWidth="1"/>
    <col min="38" max="38" width="3.453125" style="337" bestFit="1" customWidth="1"/>
    <col min="39" max="39" width="3.54296875" style="337" customWidth="1"/>
    <col min="40" max="42" width="2.453125" style="337" bestFit="1" customWidth="1"/>
    <col min="43" max="43" width="8.453125" style="337" bestFit="1" customWidth="1"/>
    <col min="44" max="44" width="4.1796875" style="337" bestFit="1" customWidth="1"/>
    <col min="45" max="45" width="3.26953125" style="337" customWidth="1"/>
    <col min="46" max="46" width="4.26953125" style="337" bestFit="1" customWidth="1"/>
    <col min="47" max="47" width="2.453125" style="337" bestFit="1" customWidth="1"/>
    <col min="48" max="48" width="4.26953125" style="337" bestFit="1" customWidth="1"/>
    <col min="49" max="49" width="8.453125" style="337" bestFit="1" customWidth="1"/>
    <col min="50" max="50" width="4.26953125" style="337" bestFit="1" customWidth="1"/>
    <col min="51" max="16384" width="11.453125" style="339"/>
  </cols>
  <sheetData>
    <row r="1" spans="1:50" s="310" customFormat="1" ht="15" customHeight="1" x14ac:dyDescent="0.25">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3">
      <c r="B2" s="1561"/>
      <c r="C2" s="1561"/>
      <c r="D2" s="1561"/>
      <c r="E2" s="1561"/>
      <c r="F2" s="1561"/>
      <c r="G2" s="1561"/>
      <c r="H2" s="1561"/>
      <c r="I2" s="1561"/>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5">
      <c r="B3" s="1562"/>
      <c r="C3" s="1562"/>
      <c r="D3" s="1562"/>
      <c r="E3" s="1562"/>
      <c r="F3" s="1562"/>
      <c r="G3" s="1562"/>
      <c r="H3" s="1562"/>
      <c r="I3" s="1562"/>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5">
      <c r="A4" s="1483" t="s">
        <v>426</v>
      </c>
      <c r="B4" s="1483"/>
      <c r="C4" s="1483"/>
      <c r="D4" s="1483"/>
      <c r="E4" s="1483"/>
      <c r="F4" s="1483"/>
      <c r="G4" s="1483"/>
      <c r="H4" s="1483"/>
      <c r="I4" s="1483"/>
      <c r="J4" s="1483"/>
      <c r="K4" s="1483"/>
      <c r="L4" s="1483"/>
      <c r="M4" s="1483"/>
      <c r="N4" s="1483"/>
      <c r="O4" s="1483"/>
      <c r="P4" s="1483"/>
      <c r="Q4" s="1483"/>
      <c r="R4" s="1483"/>
      <c r="S4" s="1483"/>
      <c r="T4" s="1483"/>
      <c r="U4" s="1483"/>
      <c r="V4" s="1483"/>
      <c r="W4" s="1483"/>
      <c r="X4" s="1483"/>
      <c r="Y4" s="1483"/>
      <c r="Z4" s="1483"/>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1425"/>
      <c r="V5" s="1425"/>
      <c r="W5" s="1425"/>
      <c r="X5" s="1425"/>
      <c r="Y5" s="1425"/>
      <c r="Z5" s="1425"/>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5"/>
    <row r="7" spans="1:50" s="513" customFormat="1" ht="12.75" customHeight="1" x14ac:dyDescent="0.25">
      <c r="A7" s="512"/>
      <c r="B7" s="1563" t="s">
        <v>12</v>
      </c>
      <c r="D7" s="1564" t="s">
        <v>478</v>
      </c>
      <c r="E7" s="1564"/>
      <c r="G7" s="1564"/>
      <c r="H7" s="1564"/>
      <c r="J7" s="1564"/>
      <c r="K7" s="1564"/>
      <c r="M7" s="1564"/>
      <c r="N7" s="1564"/>
      <c r="P7" s="1564" t="s">
        <v>179</v>
      </c>
      <c r="Q7" s="1564"/>
      <c r="S7" s="1564"/>
      <c r="T7" s="1564"/>
      <c r="V7" s="1564"/>
      <c r="W7" s="1564"/>
      <c r="Y7" s="1564"/>
      <c r="Z7" s="1564"/>
      <c r="AA7" s="512"/>
      <c r="AB7" s="512"/>
      <c r="AI7" s="514"/>
    </row>
    <row r="8" spans="1:50" s="513" customFormat="1" ht="37.5" customHeight="1" x14ac:dyDescent="0.25">
      <c r="A8" s="512"/>
      <c r="B8" s="1563"/>
      <c r="D8" s="1564"/>
      <c r="E8" s="1564"/>
      <c r="G8" s="1564" t="s">
        <v>169</v>
      </c>
      <c r="H8" s="1564"/>
      <c r="J8" s="1564" t="s">
        <v>175</v>
      </c>
      <c r="K8" s="1564"/>
      <c r="M8" s="1564" t="s">
        <v>170</v>
      </c>
      <c r="N8" s="1564"/>
      <c r="P8" s="1564"/>
      <c r="Q8" s="1564"/>
      <c r="S8" s="1564" t="s">
        <v>180</v>
      </c>
      <c r="T8" s="1564"/>
      <c r="V8" s="1564" t="s">
        <v>181</v>
      </c>
      <c r="W8" s="1564"/>
      <c r="Y8" s="1564" t="s">
        <v>182</v>
      </c>
      <c r="Z8" s="1564"/>
      <c r="AA8" s="512"/>
      <c r="AB8" s="512"/>
      <c r="AI8" s="514"/>
    </row>
    <row r="9" spans="1:50" s="325" customFormat="1" ht="36.75" customHeight="1" x14ac:dyDescent="0.25">
      <c r="A9" s="887"/>
      <c r="B9" s="1563"/>
      <c r="D9" s="887" t="s">
        <v>9</v>
      </c>
      <c r="E9" s="887" t="s">
        <v>10</v>
      </c>
      <c r="G9" s="887" t="s">
        <v>9</v>
      </c>
      <c r="H9" s="324" t="s">
        <v>10</v>
      </c>
      <c r="J9" s="887" t="s">
        <v>9</v>
      </c>
      <c r="K9" s="324" t="s">
        <v>10</v>
      </c>
      <c r="M9" s="887" t="s">
        <v>9</v>
      </c>
      <c r="N9" s="324" t="s">
        <v>10</v>
      </c>
      <c r="P9" s="887" t="s">
        <v>9</v>
      </c>
      <c r="Q9" s="887" t="s">
        <v>111</v>
      </c>
      <c r="S9" s="887" t="s">
        <v>9</v>
      </c>
      <c r="T9" s="324" t="s">
        <v>111</v>
      </c>
      <c r="V9" s="887" t="s">
        <v>9</v>
      </c>
      <c r="W9" s="324" t="s">
        <v>10</v>
      </c>
      <c r="Y9" s="887"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5">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25">
      <c r="A11" s="348"/>
      <c r="B11" s="526" t="s">
        <v>8</v>
      </c>
      <c r="C11" s="527"/>
      <c r="D11" s="528">
        <f>G11+J11+M11</f>
        <v>8584147</v>
      </c>
      <c r="E11" s="529">
        <f t="shared" ref="E11:E28" si="0">D11*100/$D$30</f>
        <v>17.851892595752791</v>
      </c>
      <c r="F11" s="527"/>
      <c r="G11" s="530">
        <f>'20pobl'!J12</f>
        <v>7016107</v>
      </c>
      <c r="H11" s="531">
        <f>G11*100/$G$30</f>
        <v>18.27226113308949</v>
      </c>
      <c r="I11" s="527"/>
      <c r="J11" s="530">
        <f>'20pobl'!Q12</f>
        <v>1145951</v>
      </c>
      <c r="K11" s="531">
        <f>J11*100/$J$30</f>
        <v>16.812853785592029</v>
      </c>
      <c r="L11" s="527"/>
      <c r="M11" s="530">
        <f>'20pobl'!X12</f>
        <v>422089</v>
      </c>
      <c r="N11" s="531">
        <f t="shared" ref="N11:N28" si="1">M11*100/$M$30</f>
        <v>14.697439354507576</v>
      </c>
      <c r="O11" s="527"/>
      <c r="P11" s="532">
        <f>S11+V11+Y11</f>
        <v>288014</v>
      </c>
      <c r="Q11" s="533">
        <f>P11*100/D11</f>
        <v>3.3551848541270322</v>
      </c>
      <c r="R11" s="527"/>
      <c r="S11" s="530">
        <f>'44apbpcasaad'!G12</f>
        <v>88119</v>
      </c>
      <c r="T11" s="534">
        <f>S11*100/G11</f>
        <v>1.2559529094981019</v>
      </c>
      <c r="U11" s="527"/>
      <c r="V11" s="530">
        <f>'44apbpcasaad'!J12</f>
        <v>58937</v>
      </c>
      <c r="W11" s="534">
        <f>V11*100/J11</f>
        <v>5.143064581295361</v>
      </c>
      <c r="X11" s="527"/>
      <c r="Y11" s="530">
        <f>'44apbpcasaad'!M12</f>
        <v>140958</v>
      </c>
      <c r="Z11" s="520">
        <f>Y11*100/M11</f>
        <v>33.395326578043964</v>
      </c>
      <c r="AA11" s="521"/>
      <c r="AB11" s="522">
        <f t="shared" ref="AB11:AB28" si="2">_xlfn.RANK.EQ(Q11,Q$11:Q$30,0)</f>
        <v>4</v>
      </c>
      <c r="AC11" s="522">
        <v>1</v>
      </c>
      <c r="AD11" s="522">
        <f>MATCH(AC11,AB$11:AB$30,0)</f>
        <v>7</v>
      </c>
      <c r="AE11" s="523" t="str">
        <f t="shared" ref="AE11:AE29" si="3">INDEX(B$11:B$30,AD11,1)</f>
        <v>Castilla y León</v>
      </c>
      <c r="AF11" s="524">
        <f t="shared" ref="AF11:AF29" si="4">INDEX(Q$11:Q$30,AD11,1)</f>
        <v>5.2628620260158252</v>
      </c>
      <c r="AG11" s="396"/>
      <c r="AH11" s="522">
        <f>_xlfn.RANK.EQ(T11,T$11:T$30,0)</f>
        <v>3</v>
      </c>
      <c r="AI11" s="522">
        <v>1</v>
      </c>
      <c r="AJ11" s="522">
        <f>MATCH(AI11,AH$11:AH$30,0)</f>
        <v>7</v>
      </c>
      <c r="AK11" s="523" t="str">
        <f>INDEX(B$11:B$30,AJ11,1)</f>
        <v>Castilla y León</v>
      </c>
      <c r="AL11" s="524">
        <f>INDEX(T$11:T$30,AJ11,1)</f>
        <v>1.4856493360881495</v>
      </c>
      <c r="AM11" s="396"/>
      <c r="AN11" s="522">
        <f>_xlfn.RANK.EQ(W11,W$11:W$30,0)</f>
        <v>2</v>
      </c>
      <c r="AO11" s="522">
        <v>1</v>
      </c>
      <c r="AP11" s="522">
        <f>MATCH(AO11,AN$11:AN$30,0)</f>
        <v>7</v>
      </c>
      <c r="AQ11" s="523" t="str">
        <f>INDEX(B$11:B$30,AP11,1)</f>
        <v>Castilla y León</v>
      </c>
      <c r="AR11" s="524">
        <f>INDEX(W$11:W$30,AP11,1)</f>
        <v>5.2085725127555644</v>
      </c>
      <c r="AS11" s="396"/>
      <c r="AT11" s="522">
        <f>_xlfn.RANK.EQ(Z11,Z$11:Z$30,0)</f>
        <v>3</v>
      </c>
      <c r="AU11" s="522">
        <v>1</v>
      </c>
      <c r="AV11" s="522">
        <f>MATCH(AU11,AT$11:AT$30,0)</f>
        <v>7</v>
      </c>
      <c r="AW11" s="523" t="str">
        <f>INDEX(B$11:B$30,AV11,1)</f>
        <v>Castilla y León</v>
      </c>
      <c r="AX11" s="524">
        <f>INDEX(Z$11:Z$30,AV11,1)</f>
        <v>35.816831113871061</v>
      </c>
    </row>
    <row r="12" spans="1:50" s="329" customFormat="1" ht="18" customHeight="1" x14ac:dyDescent="0.25">
      <c r="A12" s="348"/>
      <c r="B12" s="526" t="s">
        <v>7</v>
      </c>
      <c r="C12" s="527"/>
      <c r="D12" s="528">
        <f t="shared" ref="D12:D28" si="5">G12+J12+M12</f>
        <v>1341289</v>
      </c>
      <c r="E12" s="529">
        <f t="shared" si="0"/>
        <v>2.7893915572350596</v>
      </c>
      <c r="F12" s="527"/>
      <c r="G12" s="530">
        <f>'20pobl'!J13</f>
        <v>1044239</v>
      </c>
      <c r="H12" s="531">
        <f t="shared" ref="H12:H28" si="6">G12*100/$G$30</f>
        <v>2.7195434296193368</v>
      </c>
      <c r="I12" s="527"/>
      <c r="J12" s="530">
        <f>'20pobl'!Q13</f>
        <v>200993</v>
      </c>
      <c r="K12" s="531">
        <f t="shared" ref="K12:K28" si="7">J12*100/$J$30</f>
        <v>2.9488747083666742</v>
      </c>
      <c r="L12" s="527"/>
      <c r="M12" s="530">
        <f>'20pobl'!X13</f>
        <v>96057</v>
      </c>
      <c r="N12" s="531">
        <f t="shared" si="1"/>
        <v>3.3447730977967542</v>
      </c>
      <c r="O12" s="527"/>
      <c r="P12" s="532">
        <f t="shared" ref="P12:P28" si="8">S12+V12+Y12</f>
        <v>44256</v>
      </c>
      <c r="Q12" s="533">
        <f t="shared" ref="Q12:Q28" si="9">P12*100/D12</f>
        <v>3.2995126329970645</v>
      </c>
      <c r="R12" s="527"/>
      <c r="S12" s="530">
        <f>'44apbpcasaad'!G13</f>
        <v>8741</v>
      </c>
      <c r="T12" s="534">
        <f t="shared" ref="T12:T28" si="10">S12*100/G12</f>
        <v>0.83706890855445926</v>
      </c>
      <c r="U12" s="527"/>
      <c r="V12" s="530">
        <f>'44apbpcasaad'!J13</f>
        <v>8111</v>
      </c>
      <c r="W12" s="534">
        <f t="shared" ref="W12:W28" si="11">V12*100/J12</f>
        <v>4.0354639216291117</v>
      </c>
      <c r="X12" s="527"/>
      <c r="Y12" s="530">
        <f>'44apbpcasaad'!M13</f>
        <v>27404</v>
      </c>
      <c r="Z12" s="520">
        <f t="shared" ref="Z12:Z28" si="12">Y12*100/M12</f>
        <v>28.528894302341318</v>
      </c>
      <c r="AA12" s="521"/>
      <c r="AB12" s="522">
        <f t="shared" si="2"/>
        <v>5</v>
      </c>
      <c r="AC12" s="522">
        <v>2</v>
      </c>
      <c r="AD12" s="522">
        <f t="shared" ref="AD12:AD28" si="13">MATCH(AC12,AB$11:AB$30,0)</f>
        <v>8</v>
      </c>
      <c r="AE12" s="523" t="str">
        <f t="shared" si="3"/>
        <v>Castilla - La Mancha</v>
      </c>
      <c r="AF12" s="524">
        <f t="shared" si="4"/>
        <v>3.6336312417049967</v>
      </c>
      <c r="AG12" s="396"/>
      <c r="AH12" s="522">
        <f t="shared" ref="AH12:AH30" si="14">_xlfn.RANK.EQ(T12,T$11:T$30,0)</f>
        <v>17</v>
      </c>
      <c r="AI12" s="522">
        <v>2</v>
      </c>
      <c r="AJ12" s="522">
        <f t="shared" ref="AJ12:AJ28" si="15">MATCH(AI12,AH$11:AH$30,0)</f>
        <v>18</v>
      </c>
      <c r="AK12" s="523" t="str">
        <f t="shared" ref="AK12:AK29" si="16">INDEX(B$11:B$30,AJ12,1)</f>
        <v>Ceuta y Melilla</v>
      </c>
      <c r="AL12" s="524">
        <f t="shared" ref="AL12:AL29" si="17">INDEX(T$11:T$30,AJ12,1)</f>
        <v>1.3735390938156944</v>
      </c>
      <c r="AM12" s="396"/>
      <c r="AN12" s="522">
        <f t="shared" ref="AN12:AN30" si="18">_xlfn.RANK.EQ(W12,W$11:W$30,0)</f>
        <v>10</v>
      </c>
      <c r="AO12" s="522">
        <v>2</v>
      </c>
      <c r="AP12" s="522">
        <f t="shared" ref="AP12:AP28" si="19">MATCH(AO12,AN$11:AN$30,0)</f>
        <v>1</v>
      </c>
      <c r="AQ12" s="523" t="str">
        <f t="shared" ref="AQ12:AQ29" si="20">INDEX(B$11:B$30,AP12,1)</f>
        <v>Andalucía</v>
      </c>
      <c r="AR12" s="524">
        <f t="shared" ref="AR12:AR28" si="21">INDEX(W$11:W$30,AP12,1)</f>
        <v>5.143064581295361</v>
      </c>
      <c r="AS12" s="396"/>
      <c r="AT12" s="522">
        <f t="shared" ref="AT12:AT30" si="22">_xlfn.RANK.EQ(Z12,Z$11:Z$30,0)</f>
        <v>7</v>
      </c>
      <c r="AU12" s="522">
        <v>2</v>
      </c>
      <c r="AV12" s="522">
        <f t="shared" ref="AV12:AV28" si="23">MATCH(AU12,AT$11:AT$30,0)</f>
        <v>8</v>
      </c>
      <c r="AW12" s="523" t="str">
        <f t="shared" ref="AW12:AW29" si="24">INDEX(B$11:B$30,AV12,1)</f>
        <v>Castilla - La Mancha</v>
      </c>
      <c r="AX12" s="524">
        <f t="shared" ref="AX12:AX29" si="25">INDEX(Z$11:Z$30,AV12,1)</f>
        <v>34.480100148084823</v>
      </c>
    </row>
    <row r="13" spans="1:50" s="329" customFormat="1" ht="18" customHeight="1" x14ac:dyDescent="0.25">
      <c r="A13" s="348"/>
      <c r="B13" s="526" t="s">
        <v>37</v>
      </c>
      <c r="C13" s="527"/>
      <c r="D13" s="528">
        <f t="shared" si="5"/>
        <v>1006060</v>
      </c>
      <c r="E13" s="529">
        <f t="shared" si="0"/>
        <v>2.0922375938905815</v>
      </c>
      <c r="F13" s="527"/>
      <c r="G13" s="530">
        <f>'20pobl'!J14</f>
        <v>728875</v>
      </c>
      <c r="H13" s="531">
        <f t="shared" si="6"/>
        <v>1.8982313601232994</v>
      </c>
      <c r="I13" s="527"/>
      <c r="J13" s="530">
        <f>'20pobl'!Q14</f>
        <v>193292</v>
      </c>
      <c r="K13" s="531">
        <f t="shared" si="7"/>
        <v>2.8358892604698234</v>
      </c>
      <c r="L13" s="527"/>
      <c r="M13" s="530">
        <f>'20pobl'!X14</f>
        <v>83893</v>
      </c>
      <c r="N13" s="531">
        <f t="shared" si="1"/>
        <v>2.9212139614339727</v>
      </c>
      <c r="O13" s="527"/>
      <c r="P13" s="532">
        <f t="shared" si="8"/>
        <v>32110</v>
      </c>
      <c r="Q13" s="533">
        <f t="shared" si="9"/>
        <v>3.1916585491918972</v>
      </c>
      <c r="R13" s="527"/>
      <c r="S13" s="530">
        <f>'44apbpcasaad'!G14</f>
        <v>7774</v>
      </c>
      <c r="T13" s="534">
        <f t="shared" si="10"/>
        <v>1.0665752015091752</v>
      </c>
      <c r="U13" s="527"/>
      <c r="V13" s="530">
        <f>'44apbpcasaad'!J14</f>
        <v>6599</v>
      </c>
      <c r="W13" s="534">
        <f t="shared" si="11"/>
        <v>3.4140057529540799</v>
      </c>
      <c r="X13" s="527"/>
      <c r="Y13" s="530">
        <f>'44apbpcasaad'!M14</f>
        <v>17737</v>
      </c>
      <c r="Z13" s="520">
        <f t="shared" si="12"/>
        <v>21.142407590621385</v>
      </c>
      <c r="AA13" s="521">
        <f ca="1">_xlfn.SHEETS()</f>
        <v>92</v>
      </c>
      <c r="AB13" s="522">
        <f t="shared" si="2"/>
        <v>6</v>
      </c>
      <c r="AC13" s="522">
        <v>3</v>
      </c>
      <c r="AD13" s="522">
        <f t="shared" si="13"/>
        <v>11</v>
      </c>
      <c r="AE13" s="523" t="str">
        <f t="shared" si="3"/>
        <v>Extremadura</v>
      </c>
      <c r="AF13" s="525">
        <f t="shared" si="4"/>
        <v>3.4851361938564325</v>
      </c>
      <c r="AG13" s="396"/>
      <c r="AH13" s="522">
        <f t="shared" si="14"/>
        <v>7</v>
      </c>
      <c r="AI13" s="522">
        <v>3</v>
      </c>
      <c r="AJ13" s="522">
        <f t="shared" si="15"/>
        <v>1</v>
      </c>
      <c r="AK13" s="523" t="str">
        <f t="shared" si="16"/>
        <v>Andalucía</v>
      </c>
      <c r="AL13" s="524">
        <f t="shared" si="17"/>
        <v>1.2559529094981019</v>
      </c>
      <c r="AM13" s="396"/>
      <c r="AN13" s="522">
        <f t="shared" si="18"/>
        <v>16</v>
      </c>
      <c r="AO13" s="522">
        <v>3</v>
      </c>
      <c r="AP13" s="522">
        <f t="shared" si="19"/>
        <v>8</v>
      </c>
      <c r="AQ13" s="523" t="str">
        <f t="shared" si="20"/>
        <v>Castilla - La Mancha</v>
      </c>
      <c r="AR13" s="524">
        <f t="shared" si="21"/>
        <v>4.8831510807153569</v>
      </c>
      <c r="AS13" s="396"/>
      <c r="AT13" s="522">
        <f t="shared" si="22"/>
        <v>17</v>
      </c>
      <c r="AU13" s="522">
        <v>3</v>
      </c>
      <c r="AV13" s="522">
        <f t="shared" si="23"/>
        <v>1</v>
      </c>
      <c r="AW13" s="523" t="str">
        <f t="shared" si="24"/>
        <v>Andalucía</v>
      </c>
      <c r="AX13" s="524">
        <f t="shared" si="25"/>
        <v>33.395326578043964</v>
      </c>
    </row>
    <row r="14" spans="1:50" s="329" customFormat="1" ht="18" customHeight="1" x14ac:dyDescent="0.25">
      <c r="A14" s="348"/>
      <c r="B14" s="526" t="s">
        <v>38</v>
      </c>
      <c r="C14" s="527"/>
      <c r="D14" s="528">
        <f t="shared" si="5"/>
        <v>1209906</v>
      </c>
      <c r="E14" s="529">
        <f t="shared" si="0"/>
        <v>2.516162871273858</v>
      </c>
      <c r="F14" s="527"/>
      <c r="G14" s="530">
        <f>'20pobl'!J15</f>
        <v>1010320</v>
      </c>
      <c r="H14" s="531">
        <f t="shared" si="6"/>
        <v>2.6312071449285157</v>
      </c>
      <c r="I14" s="527"/>
      <c r="J14" s="530">
        <f>'20pobl'!Q15</f>
        <v>147036</v>
      </c>
      <c r="K14" s="531">
        <f t="shared" si="7"/>
        <v>2.1572429966187991</v>
      </c>
      <c r="L14" s="527"/>
      <c r="M14" s="530">
        <f>'20pobl'!X15</f>
        <v>52550</v>
      </c>
      <c r="N14" s="531">
        <f t="shared" si="1"/>
        <v>1.8298283965689064</v>
      </c>
      <c r="O14" s="527"/>
      <c r="P14" s="532">
        <f t="shared" si="8"/>
        <v>31705</v>
      </c>
      <c r="Q14" s="533">
        <f t="shared" si="9"/>
        <v>2.6204515061500646</v>
      </c>
      <c r="R14" s="527"/>
      <c r="S14" s="530">
        <f>'44apbpcasaad'!G15</f>
        <v>8513</v>
      </c>
      <c r="T14" s="534">
        <f t="shared" si="10"/>
        <v>0.84260432338269065</v>
      </c>
      <c r="U14" s="527"/>
      <c r="V14" s="530">
        <f>'44apbpcasaad'!J15</f>
        <v>6866</v>
      </c>
      <c r="W14" s="534">
        <f t="shared" si="11"/>
        <v>4.6696047226529558</v>
      </c>
      <c r="X14" s="527"/>
      <c r="Y14" s="530">
        <f>'44apbpcasaad'!M15</f>
        <v>16326</v>
      </c>
      <c r="Z14" s="520">
        <f t="shared" si="12"/>
        <v>31.067554709800191</v>
      </c>
      <c r="AA14" s="1324"/>
      <c r="AB14" s="522">
        <f t="shared" si="2"/>
        <v>16</v>
      </c>
      <c r="AC14" s="522">
        <v>4</v>
      </c>
      <c r="AD14" s="522">
        <f t="shared" si="13"/>
        <v>1</v>
      </c>
      <c r="AE14" s="523" t="str">
        <f t="shared" si="3"/>
        <v>Andalucía</v>
      </c>
      <c r="AF14" s="524">
        <f t="shared" si="4"/>
        <v>3.3551848541270322</v>
      </c>
      <c r="AG14" s="396"/>
      <c r="AH14" s="522">
        <f t="shared" si="14"/>
        <v>16</v>
      </c>
      <c r="AI14" s="522">
        <v>4</v>
      </c>
      <c r="AJ14" s="522">
        <f t="shared" si="15"/>
        <v>14</v>
      </c>
      <c r="AK14" s="523" t="str">
        <f t="shared" si="16"/>
        <v>Murcia, Región de</v>
      </c>
      <c r="AL14" s="524">
        <f t="shared" si="17"/>
        <v>1.2498083647717826</v>
      </c>
      <c r="AM14" s="396"/>
      <c r="AN14" s="522">
        <f t="shared" si="18"/>
        <v>5</v>
      </c>
      <c r="AO14" s="522">
        <v>4</v>
      </c>
      <c r="AP14" s="522">
        <f t="shared" si="19"/>
        <v>14</v>
      </c>
      <c r="AQ14" s="523" t="str">
        <f t="shared" si="20"/>
        <v>Murcia, Región de</v>
      </c>
      <c r="AR14" s="524">
        <f t="shared" si="21"/>
        <v>4.745974641337253</v>
      </c>
      <c r="AS14" s="396"/>
      <c r="AT14" s="522">
        <f t="shared" si="22"/>
        <v>4</v>
      </c>
      <c r="AU14" s="522">
        <v>4</v>
      </c>
      <c r="AV14" s="522">
        <f t="shared" si="23"/>
        <v>4</v>
      </c>
      <c r="AW14" s="523" t="str">
        <f t="shared" si="24"/>
        <v>Balears, Illes</v>
      </c>
      <c r="AX14" s="524">
        <f t="shared" si="25"/>
        <v>31.067554709800191</v>
      </c>
    </row>
    <row r="15" spans="1:50" s="329" customFormat="1" ht="18" customHeight="1" x14ac:dyDescent="0.25">
      <c r="A15" s="348"/>
      <c r="B15" s="526" t="s">
        <v>6</v>
      </c>
      <c r="C15" s="527"/>
      <c r="D15" s="528">
        <f t="shared" si="5"/>
        <v>2213016</v>
      </c>
      <c r="E15" s="529">
        <f t="shared" si="0"/>
        <v>4.6022655418974603</v>
      </c>
      <c r="F15" s="527"/>
      <c r="G15" s="530">
        <f>'20pobl'!J16</f>
        <v>1826469</v>
      </c>
      <c r="H15" s="531">
        <f t="shared" si="6"/>
        <v>4.7567288411497755</v>
      </c>
      <c r="I15" s="527"/>
      <c r="J15" s="530">
        <f>'20pobl'!Q16</f>
        <v>288173</v>
      </c>
      <c r="K15" s="531">
        <f t="shared" si="7"/>
        <v>4.2279386413166113</v>
      </c>
      <c r="L15" s="527"/>
      <c r="M15" s="530">
        <f>'20pobl'!X16</f>
        <v>98374</v>
      </c>
      <c r="N15" s="531">
        <f t="shared" si="1"/>
        <v>3.4254526866616479</v>
      </c>
      <c r="O15" s="527"/>
      <c r="P15" s="532">
        <f t="shared" si="8"/>
        <v>43828</v>
      </c>
      <c r="Q15" s="533">
        <f t="shared" si="9"/>
        <v>1.9804646690308612</v>
      </c>
      <c r="R15" s="527"/>
      <c r="S15" s="530">
        <f>'44apbpcasaad'!G16</f>
        <v>17370</v>
      </c>
      <c r="T15" s="534">
        <f t="shared" si="10"/>
        <v>0.95101531972346642</v>
      </c>
      <c r="U15" s="527"/>
      <c r="V15" s="530">
        <f>'44apbpcasaad'!J16</f>
        <v>8776</v>
      </c>
      <c r="W15" s="534">
        <f t="shared" si="11"/>
        <v>3.0453928716430756</v>
      </c>
      <c r="X15" s="527"/>
      <c r="Y15" s="530">
        <f>'44apbpcasaad'!M16</f>
        <v>17682</v>
      </c>
      <c r="Z15" s="520">
        <f t="shared" si="12"/>
        <v>17.974261491857604</v>
      </c>
      <c r="AA15" s="521"/>
      <c r="AB15" s="522">
        <f t="shared" si="2"/>
        <v>19</v>
      </c>
      <c r="AC15" s="522">
        <v>5</v>
      </c>
      <c r="AD15" s="522">
        <f t="shared" si="13"/>
        <v>2</v>
      </c>
      <c r="AE15" s="523" t="str">
        <f t="shared" si="3"/>
        <v>Aragón</v>
      </c>
      <c r="AF15" s="524">
        <f t="shared" si="4"/>
        <v>3.2995126329970645</v>
      </c>
      <c r="AG15" s="396"/>
      <c r="AH15" s="522">
        <f t="shared" si="14"/>
        <v>13</v>
      </c>
      <c r="AI15" s="522">
        <v>5</v>
      </c>
      <c r="AJ15" s="522">
        <f t="shared" si="15"/>
        <v>12</v>
      </c>
      <c r="AK15" s="523" t="str">
        <f t="shared" si="16"/>
        <v>Galicia</v>
      </c>
      <c r="AL15" s="524">
        <f t="shared" si="17"/>
        <v>1.0993142731909067</v>
      </c>
      <c r="AM15" s="396"/>
      <c r="AN15" s="522">
        <f t="shared" si="18"/>
        <v>17</v>
      </c>
      <c r="AO15" s="522">
        <v>5</v>
      </c>
      <c r="AP15" s="522">
        <f t="shared" si="19"/>
        <v>4</v>
      </c>
      <c r="AQ15" s="523" t="str">
        <f t="shared" si="20"/>
        <v>Balears, Illes</v>
      </c>
      <c r="AR15" s="524">
        <f t="shared" si="21"/>
        <v>4.6696047226529558</v>
      </c>
      <c r="AS15" s="396"/>
      <c r="AT15" s="522">
        <f t="shared" si="22"/>
        <v>18</v>
      </c>
      <c r="AU15" s="522">
        <v>5</v>
      </c>
      <c r="AV15" s="522">
        <f t="shared" si="23"/>
        <v>10</v>
      </c>
      <c r="AW15" s="523" t="str">
        <f t="shared" si="24"/>
        <v>Comunitat Valenciana</v>
      </c>
      <c r="AX15" s="524">
        <f t="shared" si="25"/>
        <v>29.334697424878019</v>
      </c>
    </row>
    <row r="16" spans="1:50" s="329" customFormat="1" ht="18" customHeight="1" x14ac:dyDescent="0.25">
      <c r="A16" s="348"/>
      <c r="B16" s="526" t="s">
        <v>5</v>
      </c>
      <c r="C16" s="527"/>
      <c r="D16" s="535">
        <f t="shared" si="5"/>
        <v>588387</v>
      </c>
      <c r="E16" s="529">
        <f t="shared" si="0"/>
        <v>1.2236302021315801</v>
      </c>
      <c r="F16" s="527"/>
      <c r="G16" s="536">
        <f>'20pobl'!J17</f>
        <v>450214</v>
      </c>
      <c r="H16" s="531">
        <f t="shared" si="6"/>
        <v>1.1725060313037916</v>
      </c>
      <c r="I16" s="527"/>
      <c r="J16" s="536">
        <f>'20pobl'!Q17</f>
        <v>97495</v>
      </c>
      <c r="K16" s="531">
        <f t="shared" si="7"/>
        <v>1.4304007586941283</v>
      </c>
      <c r="L16" s="527"/>
      <c r="M16" s="536">
        <f>'20pobl'!X17</f>
        <v>40678</v>
      </c>
      <c r="N16" s="531">
        <f t="shared" si="1"/>
        <v>1.4164369080043762</v>
      </c>
      <c r="O16" s="527"/>
      <c r="P16" s="536">
        <f t="shared" si="8"/>
        <v>18009</v>
      </c>
      <c r="Q16" s="533">
        <f t="shared" si="9"/>
        <v>3.060740634990236</v>
      </c>
      <c r="R16" s="527"/>
      <c r="S16" s="536">
        <f>'44apbpcasaad'!G17</f>
        <v>4689</v>
      </c>
      <c r="T16" s="534">
        <f t="shared" si="10"/>
        <v>1.0415047066506151</v>
      </c>
      <c r="U16" s="527"/>
      <c r="V16" s="536">
        <f>'44apbpcasaad'!J17</f>
        <v>3836</v>
      </c>
      <c r="W16" s="534">
        <f t="shared" si="11"/>
        <v>3.934560746704959</v>
      </c>
      <c r="X16" s="527"/>
      <c r="Y16" s="536">
        <f>'44apbpcasaad'!M17</f>
        <v>9484</v>
      </c>
      <c r="Z16" s="520">
        <f t="shared" si="12"/>
        <v>23.314813904321745</v>
      </c>
      <c r="AA16" s="521"/>
      <c r="AB16" s="522">
        <f t="shared" si="2"/>
        <v>10</v>
      </c>
      <c r="AC16" s="522">
        <v>6</v>
      </c>
      <c r="AD16" s="522">
        <f t="shared" si="13"/>
        <v>3</v>
      </c>
      <c r="AE16" s="523" t="str">
        <f t="shared" si="3"/>
        <v>Asturias, Principado de</v>
      </c>
      <c r="AF16" s="524">
        <f t="shared" si="4"/>
        <v>3.1916585491918972</v>
      </c>
      <c r="AG16" s="396"/>
      <c r="AH16" s="522">
        <f t="shared" si="14"/>
        <v>10</v>
      </c>
      <c r="AI16" s="522">
        <v>6</v>
      </c>
      <c r="AJ16" s="522">
        <f t="shared" si="15"/>
        <v>11</v>
      </c>
      <c r="AK16" s="523" t="str">
        <f t="shared" si="16"/>
        <v>Extremadura</v>
      </c>
      <c r="AL16" s="524">
        <f t="shared" si="17"/>
        <v>1.0935162049369023</v>
      </c>
      <c r="AM16" s="396"/>
      <c r="AN16" s="522">
        <f t="shared" si="18"/>
        <v>11</v>
      </c>
      <c r="AO16" s="522">
        <v>6</v>
      </c>
      <c r="AP16" s="522">
        <f t="shared" si="19"/>
        <v>11</v>
      </c>
      <c r="AQ16" s="523" t="str">
        <f t="shared" si="20"/>
        <v>Extremadura</v>
      </c>
      <c r="AR16" s="524">
        <f t="shared" si="21"/>
        <v>4.3375655182942348</v>
      </c>
      <c r="AS16" s="396"/>
      <c r="AT16" s="522">
        <f t="shared" si="22"/>
        <v>15</v>
      </c>
      <c r="AU16" s="522">
        <v>6</v>
      </c>
      <c r="AV16" s="522">
        <f t="shared" si="23"/>
        <v>11</v>
      </c>
      <c r="AW16" s="523" t="str">
        <f t="shared" si="24"/>
        <v>Extremadura</v>
      </c>
      <c r="AX16" s="524">
        <f t="shared" si="25"/>
        <v>28.62617884175803</v>
      </c>
    </row>
    <row r="17" spans="1:50" s="329" customFormat="1" ht="18" customHeight="1" x14ac:dyDescent="0.25">
      <c r="A17" s="348"/>
      <c r="B17" s="526" t="s">
        <v>4</v>
      </c>
      <c r="C17" s="527"/>
      <c r="D17" s="528">
        <f t="shared" si="5"/>
        <v>2383703</v>
      </c>
      <c r="E17" s="529">
        <f t="shared" si="0"/>
        <v>4.9572322021248834</v>
      </c>
      <c r="F17" s="527"/>
      <c r="G17" s="530">
        <f>'20pobl'!J18</f>
        <v>1752567</v>
      </c>
      <c r="H17" s="531">
        <f t="shared" si="6"/>
        <v>4.5642636118912163</v>
      </c>
      <c r="I17" s="527"/>
      <c r="J17" s="530">
        <f>'20pobl'!Q18</f>
        <v>413741</v>
      </c>
      <c r="K17" s="531">
        <f t="shared" si="7"/>
        <v>6.0702132448111934</v>
      </c>
      <c r="L17" s="527"/>
      <c r="M17" s="530">
        <f>'20pobl'!X18</f>
        <v>217395</v>
      </c>
      <c r="N17" s="531">
        <f t="shared" si="1"/>
        <v>7.5698486065099413</v>
      </c>
      <c r="O17" s="527"/>
      <c r="P17" s="532">
        <f t="shared" si="8"/>
        <v>125451</v>
      </c>
      <c r="Q17" s="533">
        <f>P17*100/D17</f>
        <v>5.2628620260158252</v>
      </c>
      <c r="R17" s="527"/>
      <c r="S17" s="530">
        <f>'44apbpcasaad'!G18</f>
        <v>26037</v>
      </c>
      <c r="T17" s="534">
        <f>S17*100/G17</f>
        <v>1.4856493360881495</v>
      </c>
      <c r="U17" s="527"/>
      <c r="V17" s="530">
        <f>'44apbpcasaad'!J18</f>
        <v>21550</v>
      </c>
      <c r="W17" s="534">
        <f>V17*100/J17</f>
        <v>5.2085725127555644</v>
      </c>
      <c r="X17" s="527"/>
      <c r="Y17" s="530">
        <f>'44apbpcasaad'!M18</f>
        <v>77864</v>
      </c>
      <c r="Z17" s="520">
        <f>Y17*100/M17</f>
        <v>35.816831113871061</v>
      </c>
      <c r="AA17" s="521"/>
      <c r="AB17" s="522">
        <f t="shared" si="2"/>
        <v>1</v>
      </c>
      <c r="AC17" s="522">
        <v>7</v>
      </c>
      <c r="AD17" s="522">
        <f t="shared" si="13"/>
        <v>16</v>
      </c>
      <c r="AE17" s="523" t="str">
        <f t="shared" si="3"/>
        <v>País Vasco</v>
      </c>
      <c r="AF17" s="524">
        <f t="shared" si="4"/>
        <v>3.1654982037646495</v>
      </c>
      <c r="AG17" s="396"/>
      <c r="AH17" s="522">
        <f t="shared" si="14"/>
        <v>1</v>
      </c>
      <c r="AI17" s="522">
        <v>7</v>
      </c>
      <c r="AJ17" s="522">
        <f t="shared" si="15"/>
        <v>3</v>
      </c>
      <c r="AK17" s="523" t="str">
        <f t="shared" si="16"/>
        <v>Asturias, Principado de</v>
      </c>
      <c r="AL17" s="524">
        <f t="shared" si="17"/>
        <v>1.0665752015091752</v>
      </c>
      <c r="AM17" s="396"/>
      <c r="AN17" s="522">
        <f t="shared" si="18"/>
        <v>1</v>
      </c>
      <c r="AO17" s="522">
        <v>7</v>
      </c>
      <c r="AP17" s="522">
        <f t="shared" si="19"/>
        <v>10</v>
      </c>
      <c r="AQ17" s="523" t="str">
        <f t="shared" si="20"/>
        <v>Comunitat Valenciana</v>
      </c>
      <c r="AR17" s="524">
        <f t="shared" si="21"/>
        <v>4.3280866861915381</v>
      </c>
      <c r="AS17" s="396"/>
      <c r="AT17" s="522">
        <f t="shared" si="22"/>
        <v>1</v>
      </c>
      <c r="AU17" s="522">
        <v>7</v>
      </c>
      <c r="AV17" s="522">
        <f t="shared" si="23"/>
        <v>2</v>
      </c>
      <c r="AW17" s="523" t="str">
        <f t="shared" si="24"/>
        <v>Aragón</v>
      </c>
      <c r="AX17" s="524">
        <f t="shared" si="25"/>
        <v>28.528894302341318</v>
      </c>
    </row>
    <row r="18" spans="1:50" s="329" customFormat="1" ht="18" customHeight="1" x14ac:dyDescent="0.25">
      <c r="A18" s="348"/>
      <c r="B18" s="526" t="s">
        <v>40</v>
      </c>
      <c r="C18" s="527"/>
      <c r="D18" s="528">
        <f t="shared" si="5"/>
        <v>2084086</v>
      </c>
      <c r="E18" s="529">
        <f t="shared" si="0"/>
        <v>4.3341382006053779</v>
      </c>
      <c r="F18" s="527"/>
      <c r="G18" s="530">
        <f>'20pobl'!J19</f>
        <v>1679650</v>
      </c>
      <c r="H18" s="531">
        <f t="shared" si="6"/>
        <v>4.3743636481304753</v>
      </c>
      <c r="I18" s="527"/>
      <c r="J18" s="530">
        <f>'20pobl'!Q19</f>
        <v>273430</v>
      </c>
      <c r="K18" s="531">
        <f t="shared" si="7"/>
        <v>4.0116362833964354</v>
      </c>
      <c r="L18" s="527"/>
      <c r="M18" s="530">
        <f>'20pobl'!X19</f>
        <v>131006</v>
      </c>
      <c r="N18" s="531">
        <f t="shared" si="1"/>
        <v>4.5617221488278998</v>
      </c>
      <c r="O18" s="527"/>
      <c r="P18" s="532">
        <f t="shared" si="8"/>
        <v>75728</v>
      </c>
      <c r="Q18" s="533">
        <f t="shared" si="9"/>
        <v>3.6336312417049967</v>
      </c>
      <c r="R18" s="527"/>
      <c r="S18" s="530">
        <f>'44apbpcasaad'!G19</f>
        <v>17205</v>
      </c>
      <c r="T18" s="534">
        <f t="shared" si="10"/>
        <v>1.0243205429702618</v>
      </c>
      <c r="U18" s="527"/>
      <c r="V18" s="530">
        <f>'44apbpcasaad'!J19</f>
        <v>13352</v>
      </c>
      <c r="W18" s="534">
        <f t="shared" si="11"/>
        <v>4.8831510807153569</v>
      </c>
      <c r="X18" s="527"/>
      <c r="Y18" s="530">
        <f>'44apbpcasaad'!M19</f>
        <v>45171</v>
      </c>
      <c r="Z18" s="520">
        <f t="shared" si="12"/>
        <v>34.480100148084823</v>
      </c>
      <c r="AA18" s="521"/>
      <c r="AB18" s="522">
        <f t="shared" si="2"/>
        <v>2</v>
      </c>
      <c r="AC18" s="522">
        <v>8</v>
      </c>
      <c r="AD18" s="522">
        <f t="shared" si="13"/>
        <v>20</v>
      </c>
      <c r="AE18" s="523" t="str">
        <f t="shared" si="3"/>
        <v>TOTAL</v>
      </c>
      <c r="AF18" s="524">
        <f t="shared" si="4"/>
        <v>3.097826384208699</v>
      </c>
      <c r="AG18" s="396"/>
      <c r="AH18" s="522">
        <f t="shared" si="14"/>
        <v>11</v>
      </c>
      <c r="AI18" s="522">
        <v>8</v>
      </c>
      <c r="AJ18" s="522">
        <f t="shared" si="15"/>
        <v>16</v>
      </c>
      <c r="AK18" s="523" t="str">
        <f t="shared" si="16"/>
        <v>País Vasco</v>
      </c>
      <c r="AL18" s="524">
        <f t="shared" si="17"/>
        <v>1.0448345516485875</v>
      </c>
      <c r="AM18" s="396"/>
      <c r="AN18" s="522">
        <f t="shared" si="18"/>
        <v>3</v>
      </c>
      <c r="AO18" s="522">
        <v>8</v>
      </c>
      <c r="AP18" s="522">
        <f t="shared" si="19"/>
        <v>9</v>
      </c>
      <c r="AQ18" s="523" t="str">
        <f t="shared" si="20"/>
        <v>Cataluña</v>
      </c>
      <c r="AR18" s="524">
        <f t="shared" si="21"/>
        <v>4.1934512692138286</v>
      </c>
      <c r="AS18" s="396"/>
      <c r="AT18" s="522">
        <f t="shared" si="22"/>
        <v>2</v>
      </c>
      <c r="AU18" s="522">
        <v>8</v>
      </c>
      <c r="AV18" s="522">
        <f t="shared" si="23"/>
        <v>13</v>
      </c>
      <c r="AW18" s="523" t="str">
        <f t="shared" si="24"/>
        <v>Madrid, Comunidad de</v>
      </c>
      <c r="AX18" s="524">
        <f t="shared" si="25"/>
        <v>28.067215261292141</v>
      </c>
    </row>
    <row r="19" spans="1:50" s="329" customFormat="1" ht="18" customHeight="1" x14ac:dyDescent="0.25">
      <c r="A19" s="348"/>
      <c r="B19" s="526" t="s">
        <v>41</v>
      </c>
      <c r="C19" s="527"/>
      <c r="D19" s="528">
        <f t="shared" si="5"/>
        <v>7901963</v>
      </c>
      <c r="E19" s="529">
        <f t="shared" si="0"/>
        <v>16.433198868986342</v>
      </c>
      <c r="F19" s="527"/>
      <c r="G19" s="530">
        <f>'20pobl'!J20</f>
        <v>6372799</v>
      </c>
      <c r="H19" s="531">
        <f t="shared" si="6"/>
        <v>16.596874516978087</v>
      </c>
      <c r="I19" s="527"/>
      <c r="J19" s="530">
        <f>'20pobl'!Q20</f>
        <v>1076178</v>
      </c>
      <c r="K19" s="531">
        <f t="shared" si="7"/>
        <v>15.789177164879527</v>
      </c>
      <c r="L19" s="527"/>
      <c r="M19" s="530">
        <f>'20pobl'!X20</f>
        <v>452986</v>
      </c>
      <c r="N19" s="531">
        <f t="shared" si="1"/>
        <v>15.773294881982162</v>
      </c>
      <c r="O19" s="527"/>
      <c r="P19" s="532">
        <f t="shared" si="8"/>
        <v>225116</v>
      </c>
      <c r="Q19" s="533">
        <f t="shared" si="9"/>
        <v>2.8488617322050231</v>
      </c>
      <c r="R19" s="527"/>
      <c r="S19" s="530">
        <f>'44apbpcasaad'!G20</f>
        <v>58535</v>
      </c>
      <c r="T19" s="534">
        <f t="shared" si="10"/>
        <v>0.91851319961605571</v>
      </c>
      <c r="U19" s="527"/>
      <c r="V19" s="530">
        <f>'44apbpcasaad'!J20</f>
        <v>45129</v>
      </c>
      <c r="W19" s="534">
        <f t="shared" si="11"/>
        <v>4.1934512692138286</v>
      </c>
      <c r="X19" s="527"/>
      <c r="Y19" s="530">
        <f>'44apbpcasaad'!M20</f>
        <v>121452</v>
      </c>
      <c r="Z19" s="520">
        <f t="shared" si="12"/>
        <v>26.811424635639952</v>
      </c>
      <c r="AA19" s="521"/>
      <c r="AB19" s="522">
        <f t="shared" si="2"/>
        <v>13</v>
      </c>
      <c r="AC19" s="522">
        <v>9</v>
      </c>
      <c r="AD19" s="522">
        <f t="shared" si="13"/>
        <v>10</v>
      </c>
      <c r="AE19" s="523" t="str">
        <f t="shared" si="3"/>
        <v>Comunitat Valenciana</v>
      </c>
      <c r="AF19" s="524">
        <f t="shared" si="4"/>
        <v>3.0781632971926856</v>
      </c>
      <c r="AG19" s="396"/>
      <c r="AH19" s="522">
        <f t="shared" si="14"/>
        <v>14</v>
      </c>
      <c r="AI19" s="522">
        <v>9</v>
      </c>
      <c r="AJ19" s="522">
        <f t="shared" si="15"/>
        <v>20</v>
      </c>
      <c r="AK19" s="523" t="str">
        <f t="shared" si="16"/>
        <v>TOTAL</v>
      </c>
      <c r="AL19" s="524">
        <f t="shared" si="17"/>
        <v>1.0426671364878808</v>
      </c>
      <c r="AM19" s="396"/>
      <c r="AN19" s="522">
        <f t="shared" si="18"/>
        <v>8</v>
      </c>
      <c r="AO19" s="522">
        <v>9</v>
      </c>
      <c r="AP19" s="522">
        <f t="shared" si="19"/>
        <v>20</v>
      </c>
      <c r="AQ19" s="523" t="str">
        <f t="shared" si="20"/>
        <v>TOTAL</v>
      </c>
      <c r="AR19" s="524">
        <f t="shared" si="21"/>
        <v>4.1900127378218235</v>
      </c>
      <c r="AS19" s="396"/>
      <c r="AT19" s="522">
        <f t="shared" si="22"/>
        <v>12</v>
      </c>
      <c r="AU19" s="522">
        <v>9</v>
      </c>
      <c r="AV19" s="522">
        <f t="shared" si="23"/>
        <v>20</v>
      </c>
      <c r="AW19" s="523" t="str">
        <f t="shared" si="24"/>
        <v>TOTAL</v>
      </c>
      <c r="AX19" s="524">
        <f t="shared" si="25"/>
        <v>27.983804190603003</v>
      </c>
    </row>
    <row r="20" spans="1:50" s="329" customFormat="1" ht="18" customHeight="1" x14ac:dyDescent="0.25">
      <c r="A20" s="348"/>
      <c r="B20" s="526" t="s">
        <v>3</v>
      </c>
      <c r="C20" s="527"/>
      <c r="D20" s="528">
        <f t="shared" si="5"/>
        <v>5216195</v>
      </c>
      <c r="E20" s="529">
        <f t="shared" si="0"/>
        <v>10.847781718847862</v>
      </c>
      <c r="F20" s="527"/>
      <c r="G20" s="530">
        <f>'20pobl'!J21</f>
        <v>4168661</v>
      </c>
      <c r="H20" s="531">
        <f t="shared" si="6"/>
        <v>10.856570797356136</v>
      </c>
      <c r="I20" s="527"/>
      <c r="J20" s="530">
        <f>'20pobl'!Q21</f>
        <v>755276</v>
      </c>
      <c r="K20" s="531">
        <f t="shared" si="7"/>
        <v>11.08105403788365</v>
      </c>
      <c r="L20" s="527"/>
      <c r="M20" s="530">
        <f>'20pobl'!X21</f>
        <v>292258</v>
      </c>
      <c r="N20" s="531">
        <f t="shared" si="1"/>
        <v>10.176631541854148</v>
      </c>
      <c r="O20" s="527"/>
      <c r="P20" s="532">
        <f t="shared" si="8"/>
        <v>160563</v>
      </c>
      <c r="Q20" s="533">
        <f t="shared" si="9"/>
        <v>3.0781632971926856</v>
      </c>
      <c r="R20" s="527"/>
      <c r="S20" s="530">
        <f>'44apbpcasaad'!G21</f>
        <v>42141</v>
      </c>
      <c r="T20" s="534">
        <f t="shared" si="10"/>
        <v>1.0109001427556714</v>
      </c>
      <c r="U20" s="527"/>
      <c r="V20" s="530">
        <f>'44apbpcasaad'!J21</f>
        <v>32689</v>
      </c>
      <c r="W20" s="534">
        <f t="shared" si="11"/>
        <v>4.3280866861915381</v>
      </c>
      <c r="X20" s="527"/>
      <c r="Y20" s="530">
        <f>'44apbpcasaad'!M21</f>
        <v>85733</v>
      </c>
      <c r="Z20" s="520">
        <f t="shared" si="12"/>
        <v>29.334697424878019</v>
      </c>
      <c r="AA20" s="521"/>
      <c r="AB20" s="522">
        <f t="shared" si="2"/>
        <v>9</v>
      </c>
      <c r="AC20" s="522">
        <v>10</v>
      </c>
      <c r="AD20" s="522">
        <f t="shared" si="13"/>
        <v>6</v>
      </c>
      <c r="AE20" s="523" t="str">
        <f t="shared" si="3"/>
        <v>Cantabria</v>
      </c>
      <c r="AF20" s="525">
        <f t="shared" si="4"/>
        <v>3.060740634990236</v>
      </c>
      <c r="AG20" s="396"/>
      <c r="AH20" s="522">
        <f t="shared" si="14"/>
        <v>12</v>
      </c>
      <c r="AI20" s="522">
        <v>10</v>
      </c>
      <c r="AJ20" s="522">
        <f t="shared" si="15"/>
        <v>6</v>
      </c>
      <c r="AK20" s="523" t="str">
        <f t="shared" si="16"/>
        <v>Cantabria</v>
      </c>
      <c r="AL20" s="524">
        <f t="shared" si="17"/>
        <v>1.0415047066506151</v>
      </c>
      <c r="AM20" s="396"/>
      <c r="AN20" s="522">
        <f t="shared" si="18"/>
        <v>7</v>
      </c>
      <c r="AO20" s="522">
        <v>10</v>
      </c>
      <c r="AP20" s="522">
        <f t="shared" si="19"/>
        <v>2</v>
      </c>
      <c r="AQ20" s="523" t="str">
        <f t="shared" si="20"/>
        <v>Aragón</v>
      </c>
      <c r="AR20" s="524">
        <f t="shared" si="21"/>
        <v>4.0354639216291117</v>
      </c>
      <c r="AS20" s="396"/>
      <c r="AT20" s="522">
        <f t="shared" si="22"/>
        <v>5</v>
      </c>
      <c r="AU20" s="522">
        <v>10</v>
      </c>
      <c r="AV20" s="522">
        <f t="shared" si="23"/>
        <v>17</v>
      </c>
      <c r="AW20" s="523" t="str">
        <f t="shared" si="24"/>
        <v>Rioja, La</v>
      </c>
      <c r="AX20" s="524">
        <f t="shared" si="25"/>
        <v>27.635869565217391</v>
      </c>
    </row>
    <row r="21" spans="1:50" s="329" customFormat="1" ht="18" customHeight="1" x14ac:dyDescent="0.25">
      <c r="A21" s="348"/>
      <c r="B21" s="526" t="s">
        <v>2</v>
      </c>
      <c r="C21" s="527"/>
      <c r="D21" s="528">
        <f t="shared" si="5"/>
        <v>1054306</v>
      </c>
      <c r="E21" s="529">
        <f t="shared" si="0"/>
        <v>2.1925716643782711</v>
      </c>
      <c r="F21" s="527"/>
      <c r="G21" s="530">
        <f>'20pobl'!J22</f>
        <v>824039</v>
      </c>
      <c r="H21" s="531">
        <f t="shared" si="6"/>
        <v>2.1460698635083428</v>
      </c>
      <c r="I21" s="527"/>
      <c r="J21" s="530">
        <f>'20pobl'!Q22</f>
        <v>157208</v>
      </c>
      <c r="K21" s="531">
        <f t="shared" si="7"/>
        <v>2.3064817936590236</v>
      </c>
      <c r="L21" s="527"/>
      <c r="M21" s="530">
        <f>'20pobl'!X22</f>
        <v>73059</v>
      </c>
      <c r="N21" s="531">
        <f t="shared" si="1"/>
        <v>2.5439663715495286</v>
      </c>
      <c r="O21" s="527"/>
      <c r="P21" s="532">
        <f t="shared" si="8"/>
        <v>36744</v>
      </c>
      <c r="Q21" s="533">
        <f t="shared" si="9"/>
        <v>3.4851361938564325</v>
      </c>
      <c r="R21" s="527"/>
      <c r="S21" s="530">
        <f>'44apbpcasaad'!G22</f>
        <v>9011</v>
      </c>
      <c r="T21" s="534">
        <f t="shared" si="10"/>
        <v>1.0935162049369023</v>
      </c>
      <c r="U21" s="527"/>
      <c r="V21" s="530">
        <f>'44apbpcasaad'!J22</f>
        <v>6819</v>
      </c>
      <c r="W21" s="534">
        <f t="shared" si="11"/>
        <v>4.3375655182942348</v>
      </c>
      <c r="X21" s="527"/>
      <c r="Y21" s="530">
        <f>'44apbpcasaad'!M22</f>
        <v>20914</v>
      </c>
      <c r="Z21" s="520">
        <f t="shared" si="12"/>
        <v>28.62617884175803</v>
      </c>
      <c r="AA21" s="521"/>
      <c r="AB21" s="522">
        <f t="shared" si="2"/>
        <v>3</v>
      </c>
      <c r="AC21" s="522">
        <v>11</v>
      </c>
      <c r="AD21" s="522">
        <f t="shared" si="13"/>
        <v>17</v>
      </c>
      <c r="AE21" s="523" t="str">
        <f t="shared" si="3"/>
        <v>Rioja, La</v>
      </c>
      <c r="AF21" s="524">
        <f t="shared" si="4"/>
        <v>2.901806492450711</v>
      </c>
      <c r="AG21" s="396"/>
      <c r="AH21" s="522">
        <f t="shared" si="14"/>
        <v>6</v>
      </c>
      <c r="AI21" s="522">
        <v>11</v>
      </c>
      <c r="AJ21" s="522">
        <f t="shared" si="15"/>
        <v>8</v>
      </c>
      <c r="AK21" s="523" t="str">
        <f t="shared" si="16"/>
        <v>Castilla - La Mancha</v>
      </c>
      <c r="AL21" s="524">
        <f t="shared" si="17"/>
        <v>1.0243205429702618</v>
      </c>
      <c r="AM21" s="396"/>
      <c r="AN21" s="522">
        <f t="shared" si="18"/>
        <v>6</v>
      </c>
      <c r="AO21" s="522">
        <v>11</v>
      </c>
      <c r="AP21" s="522">
        <f t="shared" si="19"/>
        <v>6</v>
      </c>
      <c r="AQ21" s="523" t="str">
        <f t="shared" si="20"/>
        <v>Cantabria</v>
      </c>
      <c r="AR21" s="524">
        <f t="shared" si="21"/>
        <v>3.934560746704959</v>
      </c>
      <c r="AS21" s="396"/>
      <c r="AT21" s="522">
        <f t="shared" si="22"/>
        <v>6</v>
      </c>
      <c r="AU21" s="522">
        <v>11</v>
      </c>
      <c r="AV21" s="522">
        <f t="shared" si="23"/>
        <v>14</v>
      </c>
      <c r="AW21" s="523" t="str">
        <f t="shared" si="24"/>
        <v>Murcia, Región de</v>
      </c>
      <c r="AX21" s="524">
        <f t="shared" si="25"/>
        <v>27.166276346604217</v>
      </c>
    </row>
    <row r="22" spans="1:50" s="329" customFormat="1" ht="18" customHeight="1" x14ac:dyDescent="0.25">
      <c r="A22" s="348"/>
      <c r="B22" s="526" t="s">
        <v>35</v>
      </c>
      <c r="C22" s="527"/>
      <c r="D22" s="528">
        <f t="shared" si="5"/>
        <v>2699424</v>
      </c>
      <c r="E22" s="529">
        <f t="shared" si="0"/>
        <v>5.6138166457770797</v>
      </c>
      <c r="F22" s="527"/>
      <c r="G22" s="530">
        <f>'20pobl'!J23</f>
        <v>1989422</v>
      </c>
      <c r="H22" s="531">
        <f t="shared" si="6"/>
        <v>5.181112301724184</v>
      </c>
      <c r="I22" s="527"/>
      <c r="J22" s="530">
        <f>'20pobl'!Q23</f>
        <v>473156</v>
      </c>
      <c r="K22" s="531">
        <f t="shared" si="7"/>
        <v>6.9419221640153745</v>
      </c>
      <c r="L22" s="527"/>
      <c r="M22" s="530">
        <f>'20pobl'!X23</f>
        <v>236846</v>
      </c>
      <c r="N22" s="531">
        <f t="shared" si="1"/>
        <v>8.2471462685777208</v>
      </c>
      <c r="O22" s="527"/>
      <c r="P22" s="532">
        <f t="shared" si="8"/>
        <v>76563</v>
      </c>
      <c r="Q22" s="533">
        <f t="shared" si="9"/>
        <v>2.8362717379707671</v>
      </c>
      <c r="R22" s="527"/>
      <c r="S22" s="530">
        <f>'44apbpcasaad'!G23</f>
        <v>21870</v>
      </c>
      <c r="T22" s="534">
        <f t="shared" si="10"/>
        <v>1.0993142731909067</v>
      </c>
      <c r="U22" s="527"/>
      <c r="V22" s="530">
        <f>'44apbpcasaad'!J23</f>
        <v>13442</v>
      </c>
      <c r="W22" s="534">
        <f t="shared" si="11"/>
        <v>2.8409235009172451</v>
      </c>
      <c r="X22" s="527"/>
      <c r="Y22" s="530">
        <f>'44apbpcasaad'!M23</f>
        <v>41251</v>
      </c>
      <c r="Z22" s="520">
        <f t="shared" si="12"/>
        <v>17.416802479248119</v>
      </c>
      <c r="AA22" s="521"/>
      <c r="AB22" s="522">
        <f t="shared" si="2"/>
        <v>14</v>
      </c>
      <c r="AC22" s="522">
        <v>12</v>
      </c>
      <c r="AD22" s="522">
        <f t="shared" si="13"/>
        <v>14</v>
      </c>
      <c r="AE22" s="523" t="str">
        <f t="shared" si="3"/>
        <v>Murcia, Región de</v>
      </c>
      <c r="AF22" s="524">
        <f t="shared" si="4"/>
        <v>2.8516612832959116</v>
      </c>
      <c r="AG22" s="396"/>
      <c r="AH22" s="522">
        <f t="shared" si="14"/>
        <v>5</v>
      </c>
      <c r="AI22" s="522">
        <v>12</v>
      </c>
      <c r="AJ22" s="522">
        <f t="shared" si="15"/>
        <v>10</v>
      </c>
      <c r="AK22" s="523" t="str">
        <f t="shared" si="16"/>
        <v>Comunitat Valenciana</v>
      </c>
      <c r="AL22" s="524">
        <f t="shared" si="17"/>
        <v>1.0109001427556714</v>
      </c>
      <c r="AM22" s="396"/>
      <c r="AN22" s="522">
        <f t="shared" si="18"/>
        <v>18</v>
      </c>
      <c r="AO22" s="522">
        <v>12</v>
      </c>
      <c r="AP22" s="522">
        <f t="shared" si="19"/>
        <v>13</v>
      </c>
      <c r="AQ22" s="523" t="str">
        <f t="shared" si="20"/>
        <v>Madrid, Comunidad de</v>
      </c>
      <c r="AR22" s="524">
        <f t="shared" si="21"/>
        <v>3.7090672324565834</v>
      </c>
      <c r="AS22" s="396"/>
      <c r="AT22" s="522">
        <f t="shared" si="22"/>
        <v>19</v>
      </c>
      <c r="AU22" s="522">
        <v>12</v>
      </c>
      <c r="AV22" s="522">
        <f t="shared" si="23"/>
        <v>9</v>
      </c>
      <c r="AW22" s="523" t="str">
        <f t="shared" si="24"/>
        <v>Cataluña</v>
      </c>
      <c r="AX22" s="524">
        <f t="shared" si="25"/>
        <v>26.811424635639952</v>
      </c>
    </row>
    <row r="23" spans="1:50" s="329" customFormat="1" ht="18" customHeight="1" x14ac:dyDescent="0.25">
      <c r="A23" s="348"/>
      <c r="B23" s="526" t="s">
        <v>42</v>
      </c>
      <c r="C23" s="527"/>
      <c r="D23" s="528">
        <f t="shared" si="5"/>
        <v>6871903</v>
      </c>
      <c r="E23" s="529">
        <f t="shared" si="0"/>
        <v>14.291050034957625</v>
      </c>
      <c r="F23" s="527"/>
      <c r="G23" s="530">
        <f>'20pobl'!J24</f>
        <v>5605365</v>
      </c>
      <c r="H23" s="531">
        <f t="shared" si="6"/>
        <v>14.598222778854451</v>
      </c>
      <c r="I23" s="527"/>
      <c r="J23" s="530">
        <f>'20pobl'!Q24</f>
        <v>890790</v>
      </c>
      <c r="K23" s="531">
        <f t="shared" si="7"/>
        <v>13.069251672774424</v>
      </c>
      <c r="L23" s="527"/>
      <c r="M23" s="530">
        <f>'20pobl'!X24</f>
        <v>375748</v>
      </c>
      <c r="N23" s="531">
        <f t="shared" si="1"/>
        <v>13.083812756498068</v>
      </c>
      <c r="O23" s="527"/>
      <c r="P23" s="532">
        <f t="shared" si="8"/>
        <v>187923</v>
      </c>
      <c r="Q23" s="533">
        <f t="shared" si="9"/>
        <v>2.7346573430969556</v>
      </c>
      <c r="R23" s="527"/>
      <c r="S23" s="530">
        <f>'44apbpcasaad'!G24</f>
        <v>49421</v>
      </c>
      <c r="T23" s="534">
        <f t="shared" si="10"/>
        <v>0.88167318274545903</v>
      </c>
      <c r="U23" s="527"/>
      <c r="V23" s="530">
        <f>'44apbpcasaad'!J24</f>
        <v>33040</v>
      </c>
      <c r="W23" s="534">
        <f t="shared" si="11"/>
        <v>3.7090672324565834</v>
      </c>
      <c r="X23" s="527"/>
      <c r="Y23" s="530">
        <f>'44apbpcasaad'!M24</f>
        <v>105462</v>
      </c>
      <c r="Z23" s="520">
        <f t="shared" si="12"/>
        <v>28.067215261292141</v>
      </c>
      <c r="AA23" s="521"/>
      <c r="AB23" s="522">
        <f t="shared" si="2"/>
        <v>15</v>
      </c>
      <c r="AC23" s="522">
        <v>13</v>
      </c>
      <c r="AD23" s="522">
        <f t="shared" si="13"/>
        <v>9</v>
      </c>
      <c r="AE23" s="523" t="str">
        <f t="shared" si="3"/>
        <v>Cataluña</v>
      </c>
      <c r="AF23" s="524">
        <f t="shared" si="4"/>
        <v>2.8488617322050231</v>
      </c>
      <c r="AG23" s="396"/>
      <c r="AH23" s="522">
        <f t="shared" si="14"/>
        <v>15</v>
      </c>
      <c r="AI23" s="522">
        <v>13</v>
      </c>
      <c r="AJ23" s="522">
        <f t="shared" si="15"/>
        <v>5</v>
      </c>
      <c r="AK23" s="523" t="str">
        <f t="shared" si="16"/>
        <v>Canarias</v>
      </c>
      <c r="AL23" s="524">
        <f t="shared" si="17"/>
        <v>0.95101531972346642</v>
      </c>
      <c r="AM23" s="396"/>
      <c r="AN23" s="522">
        <f t="shared" si="18"/>
        <v>12</v>
      </c>
      <c r="AO23" s="522">
        <v>13</v>
      </c>
      <c r="AP23" s="522">
        <f t="shared" si="19"/>
        <v>18</v>
      </c>
      <c r="AQ23" s="523" t="str">
        <f t="shared" si="20"/>
        <v>Ceuta y Melilla</v>
      </c>
      <c r="AR23" s="524">
        <f t="shared" si="21"/>
        <v>3.5571365051133839</v>
      </c>
      <c r="AS23" s="396"/>
      <c r="AT23" s="522">
        <f t="shared" si="22"/>
        <v>8</v>
      </c>
      <c r="AU23" s="522">
        <v>13</v>
      </c>
      <c r="AV23" s="522">
        <f t="shared" si="23"/>
        <v>16</v>
      </c>
      <c r="AW23" s="523" t="str">
        <f t="shared" si="24"/>
        <v>País Vasco</v>
      </c>
      <c r="AX23" s="524">
        <f t="shared" si="25"/>
        <v>24.912539011376222</v>
      </c>
    </row>
    <row r="24" spans="1:50" s="329" customFormat="1" ht="18" customHeight="1" x14ac:dyDescent="0.25">
      <c r="A24" s="348"/>
      <c r="B24" s="526" t="s">
        <v>43</v>
      </c>
      <c r="C24" s="527"/>
      <c r="D24" s="528">
        <f t="shared" si="5"/>
        <v>1551692</v>
      </c>
      <c r="E24" s="529">
        <f t="shared" si="0"/>
        <v>3.2269530013510765</v>
      </c>
      <c r="F24" s="527"/>
      <c r="G24" s="530">
        <f>'20pobl'!J25</f>
        <v>1298039</v>
      </c>
      <c r="H24" s="531">
        <f t="shared" si="6"/>
        <v>3.3805224990061222</v>
      </c>
      <c r="I24" s="527"/>
      <c r="J24" s="530">
        <f>'20pobl'!Q25</f>
        <v>182344</v>
      </c>
      <c r="K24" s="531">
        <f t="shared" si="7"/>
        <v>2.6752653566164635</v>
      </c>
      <c r="L24" s="527"/>
      <c r="M24" s="530">
        <f>'20pobl'!X25</f>
        <v>71309</v>
      </c>
      <c r="N24" s="531">
        <f t="shared" si="1"/>
        <v>2.4830301261832948</v>
      </c>
      <c r="O24" s="527"/>
      <c r="P24" s="532">
        <f t="shared" si="8"/>
        <v>44249</v>
      </c>
      <c r="Q24" s="533">
        <f t="shared" si="9"/>
        <v>2.8516612832959116</v>
      </c>
      <c r="R24" s="527"/>
      <c r="S24" s="530">
        <f>'44apbpcasaad'!G25</f>
        <v>16223</v>
      </c>
      <c r="T24" s="534">
        <f t="shared" si="10"/>
        <v>1.2498083647717826</v>
      </c>
      <c r="U24" s="527"/>
      <c r="V24" s="530">
        <f>'44apbpcasaad'!J25</f>
        <v>8654</v>
      </c>
      <c r="W24" s="534">
        <f t="shared" si="11"/>
        <v>4.745974641337253</v>
      </c>
      <c r="X24" s="527"/>
      <c r="Y24" s="530">
        <f>'44apbpcasaad'!M25</f>
        <v>19372</v>
      </c>
      <c r="Z24" s="520">
        <f t="shared" si="12"/>
        <v>27.166276346604217</v>
      </c>
      <c r="AA24" s="521"/>
      <c r="AB24" s="522">
        <f t="shared" si="2"/>
        <v>12</v>
      </c>
      <c r="AC24" s="522">
        <v>14</v>
      </c>
      <c r="AD24" s="522">
        <f t="shared" si="13"/>
        <v>12</v>
      </c>
      <c r="AE24" s="523" t="str">
        <f t="shared" si="3"/>
        <v>Galicia</v>
      </c>
      <c r="AF24" s="524">
        <f t="shared" si="4"/>
        <v>2.8362717379707671</v>
      </c>
      <c r="AG24" s="396"/>
      <c r="AH24" s="522">
        <f t="shared" si="14"/>
        <v>4</v>
      </c>
      <c r="AI24" s="522">
        <v>14</v>
      </c>
      <c r="AJ24" s="522">
        <f t="shared" si="15"/>
        <v>9</v>
      </c>
      <c r="AK24" s="523" t="str">
        <f t="shared" si="16"/>
        <v>Cataluña</v>
      </c>
      <c r="AL24" s="524">
        <f t="shared" si="17"/>
        <v>0.91851319961605571</v>
      </c>
      <c r="AM24" s="396"/>
      <c r="AN24" s="522">
        <f t="shared" si="18"/>
        <v>4</v>
      </c>
      <c r="AO24" s="522">
        <v>14</v>
      </c>
      <c r="AP24" s="522">
        <f t="shared" si="19"/>
        <v>16</v>
      </c>
      <c r="AQ24" s="523" t="str">
        <f t="shared" si="20"/>
        <v>País Vasco</v>
      </c>
      <c r="AR24" s="524">
        <f t="shared" si="21"/>
        <v>3.5545063047304852</v>
      </c>
      <c r="AS24" s="396"/>
      <c r="AT24" s="522">
        <f t="shared" si="22"/>
        <v>11</v>
      </c>
      <c r="AU24" s="522">
        <v>14</v>
      </c>
      <c r="AV24" s="522">
        <f t="shared" si="23"/>
        <v>15</v>
      </c>
      <c r="AW24" s="523" t="str">
        <f t="shared" si="24"/>
        <v>Navarra, Comunidad Foral de</v>
      </c>
      <c r="AX24" s="524">
        <f t="shared" si="25"/>
        <v>24.145201868934947</v>
      </c>
    </row>
    <row r="25" spans="1:50" s="329" customFormat="1" ht="18" customHeight="1" x14ac:dyDescent="0.25">
      <c r="B25" s="526" t="s">
        <v>44</v>
      </c>
      <c r="C25" s="527"/>
      <c r="D25" s="535">
        <f t="shared" si="5"/>
        <v>672155</v>
      </c>
      <c r="E25" s="529">
        <f t="shared" si="0"/>
        <v>1.3978370672937237</v>
      </c>
      <c r="F25" s="527"/>
      <c r="G25" s="536">
        <f>'20pobl'!J26</f>
        <v>534721</v>
      </c>
      <c r="H25" s="531">
        <f t="shared" si="6"/>
        <v>1.3925901850337723</v>
      </c>
      <c r="I25" s="527"/>
      <c r="J25" s="536">
        <f>'20pobl'!Q26</f>
        <v>95699</v>
      </c>
      <c r="K25" s="531">
        <f>J25*100/$J$30</f>
        <v>1.4040506918946549</v>
      </c>
      <c r="L25" s="527"/>
      <c r="M25" s="536">
        <f>'20pobl'!X26</f>
        <v>41735</v>
      </c>
      <c r="N25" s="531">
        <f t="shared" si="1"/>
        <v>1.4532424002055815</v>
      </c>
      <c r="O25" s="527"/>
      <c r="P25" s="537">
        <f t="shared" si="8"/>
        <v>16169</v>
      </c>
      <c r="Q25" s="533">
        <f t="shared" si="9"/>
        <v>2.4055463397579429</v>
      </c>
      <c r="R25" s="527"/>
      <c r="S25" s="536">
        <f>'44apbpcasaad'!G26</f>
        <v>3396</v>
      </c>
      <c r="T25" s="534">
        <f t="shared" si="10"/>
        <v>0.63509755554765945</v>
      </c>
      <c r="U25" s="527"/>
      <c r="V25" s="536">
        <f>'44apbpcasaad'!J26</f>
        <v>2696</v>
      </c>
      <c r="W25" s="534">
        <f t="shared" si="11"/>
        <v>2.817166323577049</v>
      </c>
      <c r="X25" s="527"/>
      <c r="Y25" s="536">
        <f>'44apbpcasaad'!M26</f>
        <v>10077</v>
      </c>
      <c r="Z25" s="520">
        <f t="shared" si="12"/>
        <v>24.145201868934947</v>
      </c>
      <c r="AA25" s="521"/>
      <c r="AB25" s="522">
        <f t="shared" si="2"/>
        <v>17</v>
      </c>
      <c r="AC25" s="522">
        <v>15</v>
      </c>
      <c r="AD25" s="522">
        <f t="shared" si="13"/>
        <v>13</v>
      </c>
      <c r="AE25" s="523" t="str">
        <f t="shared" si="3"/>
        <v>Madrid, Comunidad de</v>
      </c>
      <c r="AF25" s="524">
        <f t="shared" si="4"/>
        <v>2.7346573430969556</v>
      </c>
      <c r="AG25" s="396"/>
      <c r="AH25" s="522">
        <f t="shared" si="14"/>
        <v>18</v>
      </c>
      <c r="AI25" s="522">
        <v>15</v>
      </c>
      <c r="AJ25" s="522">
        <f t="shared" si="15"/>
        <v>13</v>
      </c>
      <c r="AK25" s="523" t="str">
        <f t="shared" si="16"/>
        <v>Madrid, Comunidad de</v>
      </c>
      <c r="AL25" s="524">
        <f t="shared" si="17"/>
        <v>0.88167318274545903</v>
      </c>
      <c r="AM25" s="396"/>
      <c r="AN25" s="522">
        <f t="shared" si="18"/>
        <v>19</v>
      </c>
      <c r="AO25" s="522">
        <v>15</v>
      </c>
      <c r="AP25" s="522">
        <f t="shared" si="19"/>
        <v>17</v>
      </c>
      <c r="AQ25" s="523" t="str">
        <f t="shared" si="20"/>
        <v>Rioja, La</v>
      </c>
      <c r="AR25" s="524">
        <f t="shared" si="21"/>
        <v>3.5113615101557141</v>
      </c>
      <c r="AS25" s="396"/>
      <c r="AT25" s="522">
        <f t="shared" si="22"/>
        <v>14</v>
      </c>
      <c r="AU25" s="522">
        <v>15</v>
      </c>
      <c r="AV25" s="522">
        <f t="shared" si="23"/>
        <v>6</v>
      </c>
      <c r="AW25" s="523" t="str">
        <f t="shared" si="24"/>
        <v>Cantabria</v>
      </c>
      <c r="AX25" s="524">
        <f t="shared" si="25"/>
        <v>23.314813904321745</v>
      </c>
    </row>
    <row r="26" spans="1:50" s="329" customFormat="1" ht="18" customHeight="1" x14ac:dyDescent="0.25">
      <c r="B26" s="526" t="s">
        <v>45</v>
      </c>
      <c r="C26" s="527"/>
      <c r="D26" s="535">
        <f t="shared" si="5"/>
        <v>2216302</v>
      </c>
      <c r="E26" s="529">
        <f t="shared" si="0"/>
        <v>4.6090992225263738</v>
      </c>
      <c r="F26" s="527"/>
      <c r="G26" s="536">
        <f>'20pobl'!J27</f>
        <v>1696058</v>
      </c>
      <c r="H26" s="531">
        <f t="shared" si="6"/>
        <v>4.4170955022301532</v>
      </c>
      <c r="I26" s="527"/>
      <c r="J26" s="536">
        <f>'20pobl'!Q27</f>
        <v>361316</v>
      </c>
      <c r="K26" s="531">
        <f t="shared" si="7"/>
        <v>5.3010583161016225</v>
      </c>
      <c r="L26" s="527"/>
      <c r="M26" s="536">
        <f>'20pobl'!X27</f>
        <v>158928</v>
      </c>
      <c r="N26" s="531">
        <f t="shared" si="1"/>
        <v>5.5339860591798891</v>
      </c>
      <c r="O26" s="527"/>
      <c r="P26" s="537">
        <f t="shared" si="8"/>
        <v>70157</v>
      </c>
      <c r="Q26" s="533">
        <f t="shared" si="9"/>
        <v>3.1654982037646495</v>
      </c>
      <c r="R26" s="527"/>
      <c r="S26" s="536">
        <f>'44apbpcasaad'!G27</f>
        <v>17721</v>
      </c>
      <c r="T26" s="534">
        <f t="shared" si="10"/>
        <v>1.0448345516485875</v>
      </c>
      <c r="U26" s="527"/>
      <c r="V26" s="536">
        <f>'44apbpcasaad'!J27</f>
        <v>12843</v>
      </c>
      <c r="W26" s="534">
        <f t="shared" si="11"/>
        <v>3.5545063047304852</v>
      </c>
      <c r="X26" s="527"/>
      <c r="Y26" s="536">
        <f>'44apbpcasaad'!M27</f>
        <v>39593</v>
      </c>
      <c r="Z26" s="520">
        <f t="shared" si="12"/>
        <v>24.912539011376222</v>
      </c>
      <c r="AA26" s="521"/>
      <c r="AB26" s="522">
        <f t="shared" si="2"/>
        <v>7</v>
      </c>
      <c r="AC26" s="522">
        <v>16</v>
      </c>
      <c r="AD26" s="522">
        <f t="shared" si="13"/>
        <v>4</v>
      </c>
      <c r="AE26" s="523" t="str">
        <f t="shared" si="3"/>
        <v>Balears, Illes</v>
      </c>
      <c r="AF26" s="525">
        <f t="shared" si="4"/>
        <v>2.6204515061500646</v>
      </c>
      <c r="AG26" s="396"/>
      <c r="AH26" s="522">
        <f t="shared" si="14"/>
        <v>8</v>
      </c>
      <c r="AI26" s="522">
        <v>16</v>
      </c>
      <c r="AJ26" s="522">
        <f t="shared" si="15"/>
        <v>4</v>
      </c>
      <c r="AK26" s="523" t="str">
        <f t="shared" si="16"/>
        <v>Balears, Illes</v>
      </c>
      <c r="AL26" s="524">
        <f t="shared" si="17"/>
        <v>0.84260432338269065</v>
      </c>
      <c r="AM26" s="396"/>
      <c r="AN26" s="522">
        <f t="shared" si="18"/>
        <v>14</v>
      </c>
      <c r="AO26" s="522">
        <v>16</v>
      </c>
      <c r="AP26" s="522">
        <f t="shared" si="19"/>
        <v>3</v>
      </c>
      <c r="AQ26" s="523" t="str">
        <f t="shared" si="20"/>
        <v>Asturias, Principado de</v>
      </c>
      <c r="AR26" s="524">
        <f t="shared" si="21"/>
        <v>3.4140057529540799</v>
      </c>
      <c r="AS26" s="396"/>
      <c r="AT26" s="522">
        <f t="shared" si="22"/>
        <v>13</v>
      </c>
      <c r="AU26" s="522">
        <v>16</v>
      </c>
      <c r="AV26" s="522">
        <f t="shared" si="23"/>
        <v>18</v>
      </c>
      <c r="AW26" s="523" t="str">
        <f t="shared" si="24"/>
        <v>Ceuta y Melilla</v>
      </c>
      <c r="AX26" s="524">
        <f t="shared" si="25"/>
        <v>22.044005757762697</v>
      </c>
    </row>
    <row r="27" spans="1:50" s="329" customFormat="1" ht="18" customHeight="1" x14ac:dyDescent="0.25">
      <c r="B27" s="526" t="s">
        <v>46</v>
      </c>
      <c r="C27" s="527"/>
      <c r="D27" s="535">
        <f t="shared" si="5"/>
        <v>322282</v>
      </c>
      <c r="E27" s="538">
        <f t="shared" si="0"/>
        <v>0.67022892892495911</v>
      </c>
      <c r="F27" s="527"/>
      <c r="G27" s="536">
        <f>'20pobl'!J28</f>
        <v>252101</v>
      </c>
      <c r="H27" s="539">
        <f t="shared" si="6"/>
        <v>0.65655431194435798</v>
      </c>
      <c r="I27" s="527"/>
      <c r="J27" s="536">
        <f>'20pobl'!Q28</f>
        <v>48101</v>
      </c>
      <c r="K27" s="539">
        <f t="shared" si="7"/>
        <v>0.70571523559101768</v>
      </c>
      <c r="L27" s="527"/>
      <c r="M27" s="536">
        <f>'20pobl'!X28</f>
        <v>22080</v>
      </c>
      <c r="N27" s="539">
        <f t="shared" si="1"/>
        <v>0.7688413129636813</v>
      </c>
      <c r="O27" s="527"/>
      <c r="P27" s="537">
        <f t="shared" si="8"/>
        <v>9352</v>
      </c>
      <c r="Q27" s="540">
        <f t="shared" si="9"/>
        <v>2.901806492450711</v>
      </c>
      <c r="R27" s="527"/>
      <c r="S27" s="536">
        <f>'44apbpcasaad'!G28</f>
        <v>1561</v>
      </c>
      <c r="T27" s="541">
        <f t="shared" si="10"/>
        <v>0.61919627450902615</v>
      </c>
      <c r="U27" s="527"/>
      <c r="V27" s="536">
        <f>'44apbpcasaad'!J28</f>
        <v>1689</v>
      </c>
      <c r="W27" s="541">
        <f t="shared" si="11"/>
        <v>3.5113615101557141</v>
      </c>
      <c r="X27" s="527"/>
      <c r="Y27" s="536">
        <f>'44apbpcasaad'!M28</f>
        <v>6102</v>
      </c>
      <c r="Z27" s="542">
        <f t="shared" si="12"/>
        <v>27.635869565217391</v>
      </c>
      <c r="AA27" s="521"/>
      <c r="AB27" s="522">
        <f t="shared" si="2"/>
        <v>11</v>
      </c>
      <c r="AC27" s="522">
        <v>17</v>
      </c>
      <c r="AD27" s="522">
        <f t="shared" si="13"/>
        <v>15</v>
      </c>
      <c r="AE27" s="523" t="str">
        <f t="shared" si="3"/>
        <v>Navarra, Comunidad Foral de</v>
      </c>
      <c r="AF27" s="524">
        <f t="shared" si="4"/>
        <v>2.4055463397579429</v>
      </c>
      <c r="AG27" s="396"/>
      <c r="AH27" s="522">
        <f t="shared" si="14"/>
        <v>19</v>
      </c>
      <c r="AI27" s="522">
        <v>17</v>
      </c>
      <c r="AJ27" s="522">
        <f t="shared" si="15"/>
        <v>2</v>
      </c>
      <c r="AK27" s="523" t="str">
        <f t="shared" si="16"/>
        <v>Aragón</v>
      </c>
      <c r="AL27" s="524">
        <f t="shared" si="17"/>
        <v>0.83706890855445926</v>
      </c>
      <c r="AM27" s="396"/>
      <c r="AN27" s="522">
        <f t="shared" si="18"/>
        <v>15</v>
      </c>
      <c r="AO27" s="522">
        <v>17</v>
      </c>
      <c r="AP27" s="522">
        <f t="shared" si="19"/>
        <v>5</v>
      </c>
      <c r="AQ27" s="523" t="str">
        <f t="shared" si="20"/>
        <v>Canarias</v>
      </c>
      <c r="AR27" s="524">
        <f t="shared" si="21"/>
        <v>3.0453928716430756</v>
      </c>
      <c r="AS27" s="396"/>
      <c r="AT27" s="522">
        <f t="shared" si="22"/>
        <v>10</v>
      </c>
      <c r="AU27" s="522">
        <v>17</v>
      </c>
      <c r="AV27" s="522">
        <f t="shared" si="23"/>
        <v>3</v>
      </c>
      <c r="AW27" s="523" t="str">
        <f t="shared" si="24"/>
        <v>Asturias, Principado de</v>
      </c>
      <c r="AX27" s="524">
        <f t="shared" si="25"/>
        <v>21.142407590621385</v>
      </c>
    </row>
    <row r="28" spans="1:50" s="329" customFormat="1" ht="18" customHeight="1" x14ac:dyDescent="0.25">
      <c r="B28" s="526" t="s">
        <v>1</v>
      </c>
      <c r="C28" s="527"/>
      <c r="D28" s="535">
        <f t="shared" si="5"/>
        <v>168545</v>
      </c>
      <c r="E28" s="538">
        <f t="shared" si="0"/>
        <v>0.35051208204509476</v>
      </c>
      <c r="F28" s="527"/>
      <c r="G28" s="536">
        <f>'20pobl'!J29</f>
        <v>147939</v>
      </c>
      <c r="H28" s="539">
        <f t="shared" si="6"/>
        <v>0.38528204312849362</v>
      </c>
      <c r="I28" s="527"/>
      <c r="J28" s="536">
        <f>'20pobl'!Q29</f>
        <v>15743</v>
      </c>
      <c r="K28" s="539">
        <f t="shared" si="7"/>
        <v>0.23097388731854621</v>
      </c>
      <c r="L28" s="527"/>
      <c r="M28" s="536">
        <f>'20pobl'!X29</f>
        <v>4863</v>
      </c>
      <c r="N28" s="539">
        <f t="shared" si="1"/>
        <v>0.16933312069485426</v>
      </c>
      <c r="O28" s="527"/>
      <c r="P28" s="537">
        <f t="shared" si="8"/>
        <v>3664</v>
      </c>
      <c r="Q28" s="540">
        <f t="shared" si="9"/>
        <v>2.173900145361773</v>
      </c>
      <c r="R28" s="527"/>
      <c r="S28" s="536">
        <f>'44apbpcasaad'!G29</f>
        <v>2032</v>
      </c>
      <c r="T28" s="541">
        <f t="shared" si="10"/>
        <v>1.3735390938156944</v>
      </c>
      <c r="U28" s="527"/>
      <c r="V28" s="536">
        <f>'44apbpcasaad'!J29</f>
        <v>560</v>
      </c>
      <c r="W28" s="541">
        <f t="shared" si="11"/>
        <v>3.5571365051133839</v>
      </c>
      <c r="X28" s="527"/>
      <c r="Y28" s="536">
        <f>'44apbpcasaad'!M29</f>
        <v>1072</v>
      </c>
      <c r="Z28" s="542">
        <f t="shared" si="12"/>
        <v>22.044005757762697</v>
      </c>
      <c r="AA28" s="521"/>
      <c r="AB28" s="522">
        <f t="shared" si="2"/>
        <v>18</v>
      </c>
      <c r="AC28" s="522">
        <v>18</v>
      </c>
      <c r="AD28" s="522">
        <f t="shared" si="13"/>
        <v>18</v>
      </c>
      <c r="AE28" s="523" t="str">
        <f t="shared" si="3"/>
        <v>Ceuta y Melilla</v>
      </c>
      <c r="AF28" s="524">
        <f t="shared" si="4"/>
        <v>2.173900145361773</v>
      </c>
      <c r="AG28" s="396"/>
      <c r="AH28" s="522">
        <f t="shared" si="14"/>
        <v>2</v>
      </c>
      <c r="AI28" s="522">
        <v>18</v>
      </c>
      <c r="AJ28" s="522">
        <f t="shared" si="15"/>
        <v>15</v>
      </c>
      <c r="AK28" s="523" t="str">
        <f t="shared" si="16"/>
        <v>Navarra, Comunidad Foral de</v>
      </c>
      <c r="AL28" s="524">
        <f t="shared" si="17"/>
        <v>0.63509755554765945</v>
      </c>
      <c r="AM28" s="396"/>
      <c r="AN28" s="522">
        <f t="shared" si="18"/>
        <v>13</v>
      </c>
      <c r="AO28" s="522">
        <v>18</v>
      </c>
      <c r="AP28" s="522">
        <f t="shared" si="19"/>
        <v>12</v>
      </c>
      <c r="AQ28" s="523" t="str">
        <f t="shared" si="20"/>
        <v>Galicia</v>
      </c>
      <c r="AR28" s="524">
        <f t="shared" si="21"/>
        <v>2.8409235009172451</v>
      </c>
      <c r="AS28" s="396"/>
      <c r="AT28" s="522">
        <f t="shared" si="22"/>
        <v>16</v>
      </c>
      <c r="AU28" s="522">
        <v>18</v>
      </c>
      <c r="AV28" s="522">
        <f t="shared" si="23"/>
        <v>5</v>
      </c>
      <c r="AW28" s="523" t="str">
        <f t="shared" si="24"/>
        <v>Canarias</v>
      </c>
      <c r="AX28" s="524">
        <f t="shared" si="25"/>
        <v>17.974261491857604</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5</v>
      </c>
      <c r="AE29" s="523" t="str">
        <f t="shared" si="3"/>
        <v>Canarias</v>
      </c>
      <c r="AF29" s="524">
        <f t="shared" si="4"/>
        <v>1.9804646690308612</v>
      </c>
      <c r="AG29" s="396"/>
      <c r="AH29" s="518"/>
      <c r="AI29" s="518"/>
      <c r="AJ29" s="522">
        <f>MATCH(AI30,AH$11:AH$30,0)</f>
        <v>17</v>
      </c>
      <c r="AK29" s="523" t="str">
        <f t="shared" si="16"/>
        <v>Rioja, La</v>
      </c>
      <c r="AL29" s="524">
        <f t="shared" si="17"/>
        <v>0.61919627450902615</v>
      </c>
      <c r="AM29" s="396"/>
      <c r="AN29" s="518"/>
      <c r="AO29" s="518"/>
      <c r="AP29" s="522">
        <f>MATCH(AO30,AN$11:AN$30,0)</f>
        <v>15</v>
      </c>
      <c r="AQ29" s="523" t="str">
        <f t="shared" si="20"/>
        <v>Navarra, Comunidad Foral de</v>
      </c>
      <c r="AR29" s="524">
        <f>INDEX(W$11:W$30,AP29,1)</f>
        <v>2.817166323577049</v>
      </c>
      <c r="AS29" s="396"/>
      <c r="AT29" s="518"/>
      <c r="AU29" s="518"/>
      <c r="AV29" s="522">
        <f>MATCH(AU30,AT$11:AT$30,0)</f>
        <v>12</v>
      </c>
      <c r="AW29" s="523" t="str">
        <f t="shared" si="24"/>
        <v>Galicia</v>
      </c>
      <c r="AX29" s="524">
        <f t="shared" si="25"/>
        <v>17.416802479248119</v>
      </c>
    </row>
    <row r="30" spans="1:50" s="336"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1489601</v>
      </c>
      <c r="Q30" s="545">
        <f>P30*100/D30</f>
        <v>3.097826384208699</v>
      </c>
      <c r="R30" s="320"/>
      <c r="S30" s="549">
        <f>SUM(S11:S28)</f>
        <v>400359</v>
      </c>
      <c r="T30" s="546">
        <f>S30*100/G30</f>
        <v>1.0426671364878808</v>
      </c>
      <c r="U30" s="320"/>
      <c r="V30" s="549">
        <f>SUM(V11:V28)</f>
        <v>285588</v>
      </c>
      <c r="W30" s="546">
        <f>V30*100/J30</f>
        <v>4.1900127378218235</v>
      </c>
      <c r="X30" s="320"/>
      <c r="Y30" s="549">
        <f>SUM(Y11:Y28)</f>
        <v>803654</v>
      </c>
      <c r="Z30" s="551">
        <f>Y30*100/M30</f>
        <v>27.983804190603003</v>
      </c>
      <c r="AA30" s="521"/>
      <c r="AB30" s="522">
        <f>_xlfn.RANK.EQ(Q30,Q$11:Q$30,0)</f>
        <v>8</v>
      </c>
      <c r="AC30" s="522">
        <v>19</v>
      </c>
      <c r="AD30" s="518"/>
      <c r="AE30" s="518"/>
      <c r="AF30" s="552"/>
      <c r="AG30" s="337"/>
      <c r="AH30" s="522">
        <f t="shared" si="14"/>
        <v>9</v>
      </c>
      <c r="AI30" s="522">
        <v>19</v>
      </c>
      <c r="AJ30" s="518"/>
      <c r="AK30" s="518"/>
      <c r="AL30" s="552"/>
      <c r="AM30" s="337"/>
      <c r="AN30" s="522">
        <f t="shared" si="18"/>
        <v>9</v>
      </c>
      <c r="AO30" s="522">
        <v>19</v>
      </c>
      <c r="AP30" s="518"/>
      <c r="AQ30" s="518"/>
      <c r="AR30" s="552"/>
      <c r="AS30" s="337"/>
      <c r="AT30" s="522">
        <f t="shared" si="22"/>
        <v>9</v>
      </c>
      <c r="AU30" s="522">
        <v>19</v>
      </c>
      <c r="AV30" s="518"/>
      <c r="AW30" s="518"/>
      <c r="AX30" s="552"/>
    </row>
    <row r="31" spans="1:50" s="336" customFormat="1" ht="5.25" customHeight="1" x14ac:dyDescent="0.25">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5">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5">
      <c r="B33" s="1565" t="s">
        <v>171</v>
      </c>
      <c r="C33" s="1565"/>
      <c r="D33" s="1565"/>
      <c r="E33" s="1565"/>
      <c r="F33" s="1565"/>
      <c r="G33" s="1565"/>
      <c r="H33" s="1565"/>
      <c r="I33" s="1565"/>
      <c r="J33" s="1565"/>
      <c r="K33" s="1565"/>
      <c r="L33" s="1565"/>
      <c r="M33" s="1565"/>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5">
      <c r="B34" s="1566"/>
      <c r="C34" s="1566"/>
      <c r="D34" s="1566"/>
      <c r="E34" s="1566"/>
      <c r="F34" s="1566"/>
      <c r="G34" s="1566"/>
      <c r="H34" s="1566"/>
      <c r="I34" s="1566"/>
      <c r="J34" s="1566"/>
      <c r="K34" s="1566"/>
      <c r="L34" s="1566"/>
      <c r="M34" s="1566"/>
      <c r="N34" s="1566"/>
      <c r="O34" s="1566"/>
      <c r="P34" s="1566"/>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5">
      <c r="B35" s="1567"/>
      <c r="C35" s="1567"/>
      <c r="D35" s="1567"/>
      <c r="E35" s="1567"/>
      <c r="F35" s="1567"/>
      <c r="G35" s="1567"/>
      <c r="H35" s="1567"/>
      <c r="I35" s="1567"/>
      <c r="J35" s="1567"/>
      <c r="K35" s="1567"/>
      <c r="L35" s="1567"/>
      <c r="M35" s="1567"/>
      <c r="N35" s="1567"/>
      <c r="O35" s="1567"/>
      <c r="P35" s="1567"/>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5">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5">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5">
      <c r="L38" s="888"/>
      <c r="M38" s="888"/>
      <c r="N38" s="888"/>
    </row>
    <row r="39" spans="2:50" x14ac:dyDescent="0.25">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5">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5">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5">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5">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5">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5">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5">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5">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5">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7"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54"/>
  <sheetViews>
    <sheetView topLeftCell="A13" zoomScale="90" zoomScaleNormal="90" workbookViewId="0">
      <selection activeCell="N47" sqref="N47"/>
    </sheetView>
  </sheetViews>
  <sheetFormatPr baseColWidth="10" defaultColWidth="11.453125" defaultRowHeight="14.5" x14ac:dyDescent="0.25"/>
  <cols>
    <col min="1" max="1" width="4" style="333" customWidth="1"/>
    <col min="2" max="2" width="32.26953125" style="333" customWidth="1"/>
    <col min="3" max="3" width="0.54296875" style="333" customWidth="1"/>
    <col min="4" max="4" width="17"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54296875" style="333" customWidth="1"/>
    <col min="12" max="12" width="8.453125" style="333" customWidth="1"/>
    <col min="13" max="13" width="6.1796875" style="333" customWidth="1"/>
    <col min="14" max="14" width="8.453125" style="333" customWidth="1"/>
    <col min="15" max="15" width="7.54296875" style="333" customWidth="1"/>
    <col min="16" max="16" width="8.453125" style="333" customWidth="1"/>
    <col min="17" max="17" width="6.1796875" style="333" customWidth="1"/>
    <col min="18" max="18" width="8.453125" style="333" customWidth="1"/>
    <col min="19" max="19" width="6.1796875" style="333" customWidth="1"/>
    <col min="20" max="22" width="8.453125" style="333" customWidth="1"/>
    <col min="23" max="23" width="6.1796875" style="333" customWidth="1"/>
    <col min="24" max="24" width="8.453125" style="333" customWidth="1"/>
    <col min="25" max="25" width="3.54296875" style="333" customWidth="1"/>
    <col min="26" max="26" width="1.453125" style="329" customWidth="1"/>
    <col min="27" max="27" width="1.81640625" style="329" customWidth="1"/>
    <col min="28" max="28" width="2.1796875" style="329" customWidth="1"/>
    <col min="29" max="29" width="11" style="396" customWidth="1"/>
    <col min="30" max="31" width="8.81640625" style="396" customWidth="1"/>
    <col min="32" max="32" width="8.81640625" style="596" customWidth="1"/>
    <col min="33" max="33" width="2.453125" style="329" bestFit="1" customWidth="1"/>
    <col min="34" max="34" width="4.26953125" style="329" bestFit="1" customWidth="1"/>
    <col min="35" max="35" width="8.453125" style="329" bestFit="1" customWidth="1"/>
    <col min="36" max="36" width="4.26953125" style="333" bestFit="1" customWidth="1"/>
    <col min="37" max="16384" width="11.453125" style="333"/>
  </cols>
  <sheetData>
    <row r="1" spans="1:36" s="340" customFormat="1" x14ac:dyDescent="0.25">
      <c r="B1" s="311"/>
      <c r="C1" s="341"/>
      <c r="E1" s="341"/>
      <c r="F1" s="342" t="s">
        <v>135</v>
      </c>
      <c r="G1" s="342"/>
      <c r="H1" s="342"/>
      <c r="I1" s="342" t="s">
        <v>16</v>
      </c>
      <c r="Y1" s="331"/>
      <c r="Z1" s="331"/>
      <c r="AA1" s="331"/>
      <c r="AB1" s="331"/>
      <c r="AC1" s="396"/>
      <c r="AD1" s="396"/>
      <c r="AE1" s="342"/>
      <c r="AF1" s="598"/>
      <c r="AG1" s="311"/>
      <c r="AH1" s="311"/>
      <c r="AI1" s="311"/>
    </row>
    <row r="2" spans="1:36" s="343" customFormat="1" x14ac:dyDescent="0.35">
      <c r="B2" s="1386"/>
      <c r="C2" s="1386"/>
      <c r="Y2" s="331"/>
      <c r="Z2" s="331"/>
      <c r="AA2" s="331"/>
      <c r="AB2" s="331"/>
      <c r="AC2" s="396"/>
      <c r="AD2" s="396"/>
      <c r="AE2" s="556"/>
      <c r="AF2" s="599"/>
      <c r="AG2" s="891"/>
      <c r="AH2" s="891"/>
      <c r="AI2" s="891"/>
    </row>
    <row r="3" spans="1:36" s="345" customFormat="1" ht="42" customHeight="1" x14ac:dyDescent="0.25">
      <c r="B3" s="1387"/>
      <c r="C3" s="1387"/>
      <c r="Y3" s="331"/>
      <c r="Z3" s="331"/>
      <c r="AA3" s="331"/>
      <c r="AB3" s="331"/>
      <c r="AC3" s="396"/>
      <c r="AD3" s="396"/>
      <c r="AE3" s="556"/>
      <c r="AF3" s="599"/>
      <c r="AG3" s="891"/>
      <c r="AH3" s="891"/>
      <c r="AI3" s="891"/>
    </row>
    <row r="4" spans="1:36" s="345" customFormat="1" ht="24" customHeight="1" x14ac:dyDescent="0.25">
      <c r="A4" s="1483" t="s">
        <v>428</v>
      </c>
      <c r="B4" s="1483"/>
      <c r="C4" s="1483"/>
      <c r="D4" s="1483"/>
      <c r="E4" s="1483"/>
      <c r="F4" s="1483"/>
      <c r="G4" s="1483"/>
      <c r="H4" s="1483"/>
      <c r="I4" s="1483"/>
      <c r="J4" s="1483"/>
      <c r="K4" s="1483"/>
      <c r="L4" s="1483"/>
      <c r="M4" s="1483"/>
      <c r="N4" s="1483"/>
      <c r="O4" s="1483"/>
      <c r="P4" s="1483"/>
      <c r="Q4" s="1483"/>
      <c r="R4" s="1483"/>
      <c r="S4" s="1483"/>
      <c r="T4" s="1483"/>
      <c r="U4" s="1483"/>
      <c r="V4" s="1483"/>
      <c r="W4" s="1483"/>
      <c r="X4" s="1483"/>
      <c r="Y4" s="331"/>
      <c r="Z4" s="331"/>
      <c r="AA4" s="331"/>
      <c r="AB4" s="331"/>
      <c r="AC4" s="396"/>
      <c r="AD4" s="396"/>
      <c r="AE4" s="556"/>
      <c r="AF4" s="599"/>
      <c r="AG4" s="891"/>
      <c r="AH4" s="891"/>
      <c r="AI4" s="891"/>
    </row>
    <row r="5" spans="1:36" s="345" customFormat="1" x14ac:dyDescent="0.25">
      <c r="A5" s="492"/>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1425"/>
      <c r="V5" s="1425"/>
      <c r="W5" s="1425"/>
      <c r="X5" s="1425"/>
      <c r="AC5" s="556"/>
      <c r="AD5" s="556"/>
      <c r="AE5" s="556"/>
      <c r="AF5" s="599"/>
      <c r="AG5" s="891"/>
    </row>
    <row r="6" spans="1:36" s="345" customFormat="1" ht="6.75" customHeight="1" x14ac:dyDescent="0.25">
      <c r="B6" s="1425"/>
      <c r="C6" s="1425"/>
      <c r="D6" s="1425"/>
      <c r="E6" s="1425"/>
      <c r="F6" s="1425"/>
      <c r="G6" s="1425"/>
      <c r="H6" s="1425"/>
      <c r="I6" s="1425"/>
      <c r="J6" s="1425"/>
      <c r="K6" s="1425"/>
      <c r="L6" s="1425"/>
      <c r="M6" s="1425"/>
      <c r="N6" s="1425"/>
      <c r="O6" s="1425"/>
      <c r="P6" s="1425"/>
      <c r="Q6" s="1425"/>
      <c r="R6" s="1425"/>
      <c r="S6" s="1425"/>
      <c r="T6" s="1425"/>
      <c r="U6" s="1425"/>
      <c r="V6" s="1425"/>
      <c r="W6" s="1425"/>
      <c r="X6" s="1425"/>
      <c r="Z6" s="891"/>
      <c r="AA6" s="891"/>
      <c r="AB6" s="891"/>
      <c r="AC6" s="556"/>
      <c r="AD6" s="556"/>
      <c r="AE6" s="556"/>
      <c r="AF6" s="599"/>
      <c r="AG6" s="891"/>
      <c r="AH6" s="891"/>
      <c r="AI6" s="891"/>
    </row>
    <row r="7" spans="1:36" s="322" customFormat="1" ht="3.75" customHeight="1" x14ac:dyDescent="0.25">
      <c r="A7" s="316"/>
      <c r="B7" s="1511" t="s">
        <v>12</v>
      </c>
      <c r="C7" s="437"/>
      <c r="D7" s="1581" t="s">
        <v>251</v>
      </c>
      <c r="E7" s="882"/>
      <c r="F7" s="1584"/>
      <c r="G7" s="1584"/>
      <c r="H7" s="882"/>
      <c r="I7" s="752"/>
      <c r="J7" s="752"/>
      <c r="K7" s="752"/>
      <c r="L7" s="752"/>
      <c r="M7" s="882"/>
      <c r="N7" s="882"/>
      <c r="O7" s="882"/>
      <c r="P7" s="882"/>
      <c r="Q7" s="882"/>
      <c r="R7" s="882"/>
      <c r="S7" s="889"/>
      <c r="T7" s="882"/>
      <c r="U7" s="882"/>
      <c r="V7" s="890"/>
      <c r="W7" s="1587"/>
      <c r="X7" s="1588"/>
      <c r="Z7" s="320"/>
      <c r="AA7" s="320"/>
      <c r="AB7" s="320"/>
      <c r="AC7" s="513"/>
      <c r="AD7" s="513"/>
      <c r="AE7" s="513"/>
      <c r="AF7" s="1347"/>
      <c r="AG7" s="320"/>
      <c r="AH7" s="320"/>
      <c r="AI7" s="320"/>
    </row>
    <row r="8" spans="1:36" s="322" customFormat="1" ht="14.25" customHeight="1" x14ac:dyDescent="0.25">
      <c r="A8" s="316"/>
      <c r="B8" s="1579"/>
      <c r="C8" s="437"/>
      <c r="D8" s="1582"/>
      <c r="E8" s="437"/>
      <c r="F8" s="1557" t="s">
        <v>271</v>
      </c>
      <c r="G8" s="1585"/>
      <c r="H8" s="437"/>
      <c r="I8" s="1557" t="s">
        <v>272</v>
      </c>
      <c r="J8" s="1573"/>
      <c r="K8" s="1575" t="s">
        <v>372</v>
      </c>
      <c r="L8" s="1576"/>
      <c r="M8" s="1576"/>
      <c r="N8" s="1576"/>
      <c r="O8" s="1576"/>
      <c r="P8" s="1576"/>
      <c r="Q8" s="1576"/>
      <c r="R8" s="1576"/>
      <c r="S8" s="1576"/>
      <c r="T8" s="1576"/>
      <c r="U8" s="1576"/>
      <c r="V8" s="1576"/>
      <c r="W8" s="1576"/>
      <c r="X8" s="1577"/>
      <c r="Z8" s="320"/>
      <c r="AA8" s="320"/>
      <c r="AB8" s="320"/>
      <c r="AC8" s="513"/>
      <c r="AD8" s="513"/>
      <c r="AE8" s="513"/>
      <c r="AF8" s="1265"/>
      <c r="AG8" s="320"/>
      <c r="AH8" s="320"/>
      <c r="AI8" s="320"/>
    </row>
    <row r="9" spans="1:36" s="322" customFormat="1" ht="28.5" customHeight="1" x14ac:dyDescent="0.25">
      <c r="A9" s="316"/>
      <c r="B9" s="1579"/>
      <c r="C9" s="437"/>
      <c r="D9" s="1583"/>
      <c r="E9" s="437"/>
      <c r="F9" s="1574"/>
      <c r="G9" s="1586"/>
      <c r="H9" s="437"/>
      <c r="I9" s="1574"/>
      <c r="J9" s="1571"/>
      <c r="K9" s="1568" t="s">
        <v>373</v>
      </c>
      <c r="L9" s="1569"/>
      <c r="M9" s="1570" t="s">
        <v>374</v>
      </c>
      <c r="N9" s="1571"/>
      <c r="O9" s="1568" t="s">
        <v>375</v>
      </c>
      <c r="P9" s="1569"/>
      <c r="Q9" s="1570" t="s">
        <v>376</v>
      </c>
      <c r="R9" s="1571"/>
      <c r="S9" s="1570" t="s">
        <v>377</v>
      </c>
      <c r="T9" s="1470"/>
      <c r="U9" s="1408" t="s">
        <v>113</v>
      </c>
      <c r="V9" s="1578"/>
      <c r="W9" s="1408" t="s">
        <v>378</v>
      </c>
      <c r="X9" s="1572"/>
      <c r="Z9" s="320"/>
      <c r="AA9" s="320"/>
      <c r="AB9" s="320"/>
      <c r="AC9" s="513"/>
      <c r="AD9" s="513"/>
      <c r="AE9" s="513"/>
      <c r="AF9" s="1265"/>
      <c r="AG9" s="320"/>
      <c r="AH9" s="320"/>
      <c r="AI9" s="320"/>
    </row>
    <row r="10" spans="1:36" s="322" customFormat="1" ht="22.5" customHeight="1" x14ac:dyDescent="0.25">
      <c r="A10" s="316"/>
      <c r="B10" s="1580"/>
      <c r="C10" s="437"/>
      <c r="D10" s="899" t="s">
        <v>9</v>
      </c>
      <c r="E10" s="883"/>
      <c r="F10" s="901" t="s">
        <v>9</v>
      </c>
      <c r="G10" s="876" t="s">
        <v>273</v>
      </c>
      <c r="H10" s="898"/>
      <c r="I10" s="791" t="s">
        <v>9</v>
      </c>
      <c r="J10" s="902" t="s">
        <v>273</v>
      </c>
      <c r="K10" s="903" t="s">
        <v>9</v>
      </c>
      <c r="L10" s="902" t="s">
        <v>379</v>
      </c>
      <c r="M10" s="903" t="s">
        <v>9</v>
      </c>
      <c r="N10" s="903" t="s">
        <v>379</v>
      </c>
      <c r="O10" s="903" t="s">
        <v>9</v>
      </c>
      <c r="P10" s="903" t="s">
        <v>379</v>
      </c>
      <c r="Q10" s="903" t="s">
        <v>9</v>
      </c>
      <c r="R10" s="903" t="s">
        <v>379</v>
      </c>
      <c r="S10" s="880" t="s">
        <v>9</v>
      </c>
      <c r="T10" s="790" t="s">
        <v>379</v>
      </c>
      <c r="U10" s="900" t="s">
        <v>9</v>
      </c>
      <c r="V10" s="903" t="s">
        <v>379</v>
      </c>
      <c r="W10" s="902" t="s">
        <v>9</v>
      </c>
      <c r="X10" s="790" t="s">
        <v>379</v>
      </c>
      <c r="Z10" s="320"/>
      <c r="AA10" s="320"/>
      <c r="AB10" s="320"/>
      <c r="AC10" s="568" t="s">
        <v>208</v>
      </c>
      <c r="AD10" s="602" t="s">
        <v>388</v>
      </c>
      <c r="AE10" s="603" t="s">
        <v>389</v>
      </c>
      <c r="AF10" s="1265"/>
      <c r="AG10" s="320"/>
      <c r="AH10" s="320"/>
      <c r="AI10" s="320"/>
    </row>
    <row r="11" spans="1:36" s="328" customFormat="1" ht="3" customHeight="1" x14ac:dyDescent="0.25">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596"/>
      <c r="AG11" s="329"/>
      <c r="AH11" s="329"/>
      <c r="AI11" s="329"/>
    </row>
    <row r="12" spans="1:36" s="331" customFormat="1" x14ac:dyDescent="0.35">
      <c r="A12" s="330"/>
      <c r="B12" s="755" t="s">
        <v>8</v>
      </c>
      <c r="C12" s="350"/>
      <c r="D12" s="892">
        <v>288014</v>
      </c>
      <c r="E12" s="350"/>
      <c r="F12" s="758">
        <v>2569</v>
      </c>
      <c r="G12" s="759">
        <v>0.89197052921038567</v>
      </c>
      <c r="H12" s="350"/>
      <c r="I12" s="758">
        <v>2126</v>
      </c>
      <c r="J12" s="759">
        <v>0.73815856173658223</v>
      </c>
      <c r="K12" s="758">
        <v>1898</v>
      </c>
      <c r="L12" s="759">
        <v>89.275634995296329</v>
      </c>
      <c r="M12" s="758">
        <v>33</v>
      </c>
      <c r="N12" s="759">
        <v>1.5522107243650047</v>
      </c>
      <c r="O12" s="758">
        <v>24</v>
      </c>
      <c r="P12" s="759">
        <v>1.1288805268109126</v>
      </c>
      <c r="Q12" s="758">
        <v>144</v>
      </c>
      <c r="R12" s="759">
        <v>6.7732831608654749</v>
      </c>
      <c r="S12" s="758">
        <v>0</v>
      </c>
      <c r="T12" s="759">
        <v>0</v>
      </c>
      <c r="U12" s="758">
        <v>0</v>
      </c>
      <c r="V12" s="759">
        <v>0</v>
      </c>
      <c r="W12" s="758">
        <v>27</v>
      </c>
      <c r="X12" s="759">
        <f t="shared" ref="X12:X29" si="0">W12/$I12*100</f>
        <v>1.2699905926622765</v>
      </c>
      <c r="Z12" s="360"/>
      <c r="AA12" s="360"/>
      <c r="AB12" s="360"/>
      <c r="AC12" s="604">
        <v>44316</v>
      </c>
      <c r="AD12" s="602">
        <v>23620</v>
      </c>
      <c r="AE12" s="602">
        <v>14066</v>
      </c>
      <c r="AF12" s="606"/>
      <c r="AG12" s="360"/>
      <c r="AH12" s="360"/>
      <c r="AI12" s="361"/>
      <c r="AJ12" s="607"/>
    </row>
    <row r="13" spans="1:36" s="331" customFormat="1" x14ac:dyDescent="0.35">
      <c r="A13" s="330"/>
      <c r="B13" s="763" t="s">
        <v>7</v>
      </c>
      <c r="C13" s="350"/>
      <c r="D13" s="893">
        <v>44256</v>
      </c>
      <c r="E13" s="350"/>
      <c r="F13" s="765">
        <v>998</v>
      </c>
      <c r="G13" s="766">
        <v>2.255061460592914</v>
      </c>
      <c r="H13" s="350"/>
      <c r="I13" s="765">
        <v>478</v>
      </c>
      <c r="J13" s="766">
        <v>1.0800795372378886</v>
      </c>
      <c r="K13" s="765">
        <v>452</v>
      </c>
      <c r="L13" s="766">
        <v>94.560669456066947</v>
      </c>
      <c r="M13" s="765">
        <v>15</v>
      </c>
      <c r="N13" s="766">
        <v>3.1380753138075312</v>
      </c>
      <c r="O13" s="765">
        <v>2</v>
      </c>
      <c r="P13" s="766">
        <v>0.41841004184100417</v>
      </c>
      <c r="Q13" s="765">
        <v>1</v>
      </c>
      <c r="R13" s="766">
        <v>0.20920502092050208</v>
      </c>
      <c r="S13" s="765">
        <v>0</v>
      </c>
      <c r="T13" s="766">
        <v>0</v>
      </c>
      <c r="U13" s="765">
        <v>5</v>
      </c>
      <c r="V13" s="766">
        <v>1.0460251046025104</v>
      </c>
      <c r="W13" s="765">
        <v>3</v>
      </c>
      <c r="X13" s="766">
        <f t="shared" si="0"/>
        <v>0.62761506276150625</v>
      </c>
      <c r="Z13" s="360"/>
      <c r="AA13" s="360"/>
      <c r="AB13" s="360"/>
      <c r="AC13" s="604">
        <v>44347</v>
      </c>
      <c r="AD13" s="602">
        <v>21534</v>
      </c>
      <c r="AE13" s="602">
        <v>12150</v>
      </c>
      <c r="AF13" s="606"/>
      <c r="AG13" s="360"/>
      <c r="AH13" s="360"/>
      <c r="AI13" s="361"/>
      <c r="AJ13" s="607"/>
    </row>
    <row r="14" spans="1:36" s="331" customFormat="1" x14ac:dyDescent="0.35">
      <c r="A14" s="330"/>
      <c r="B14" s="763" t="s">
        <v>37</v>
      </c>
      <c r="C14" s="350"/>
      <c r="D14" s="893">
        <v>32110</v>
      </c>
      <c r="E14" s="350"/>
      <c r="F14" s="765">
        <v>892</v>
      </c>
      <c r="G14" s="766">
        <v>2.7779507941451262</v>
      </c>
      <c r="H14" s="350"/>
      <c r="I14" s="765">
        <v>335</v>
      </c>
      <c r="J14" s="766">
        <v>1.0432886951105576</v>
      </c>
      <c r="K14" s="765">
        <v>312</v>
      </c>
      <c r="L14" s="766">
        <v>93.134328358208947</v>
      </c>
      <c r="M14" s="765">
        <v>11</v>
      </c>
      <c r="N14" s="766">
        <v>3.2835820895522385</v>
      </c>
      <c r="O14" s="765">
        <v>11</v>
      </c>
      <c r="P14" s="766">
        <v>3.2835820895522385</v>
      </c>
      <c r="Q14" s="765">
        <v>0</v>
      </c>
      <c r="R14" s="766">
        <v>0</v>
      </c>
      <c r="S14" s="765">
        <v>0</v>
      </c>
      <c r="T14" s="766">
        <v>0</v>
      </c>
      <c r="U14" s="765">
        <v>1</v>
      </c>
      <c r="V14" s="766">
        <v>0.29850746268656719</v>
      </c>
      <c r="W14" s="765">
        <v>0</v>
      </c>
      <c r="X14" s="766">
        <f t="shared" si="0"/>
        <v>0</v>
      </c>
      <c r="Z14" s="360"/>
      <c r="AA14" s="360"/>
      <c r="AB14" s="360"/>
      <c r="AC14" s="604">
        <v>44377</v>
      </c>
      <c r="AD14" s="602">
        <v>21833</v>
      </c>
      <c r="AE14" s="602">
        <v>13954</v>
      </c>
      <c r="AF14" s="606"/>
      <c r="AG14" s="360"/>
      <c r="AH14" s="360"/>
      <c r="AI14" s="361"/>
      <c r="AJ14" s="607"/>
    </row>
    <row r="15" spans="1:36" s="331" customFormat="1" x14ac:dyDescent="0.35">
      <c r="A15" s="330"/>
      <c r="B15" s="763" t="s">
        <v>38</v>
      </c>
      <c r="C15" s="350"/>
      <c r="D15" s="893">
        <v>31705</v>
      </c>
      <c r="E15" s="350"/>
      <c r="F15" s="765">
        <v>621</v>
      </c>
      <c r="G15" s="766">
        <v>1.9586815959627819</v>
      </c>
      <c r="H15" s="350"/>
      <c r="I15" s="765">
        <v>429</v>
      </c>
      <c r="J15" s="766">
        <v>1.3530988803027915</v>
      </c>
      <c r="K15" s="765">
        <v>320</v>
      </c>
      <c r="L15" s="766">
        <v>74.592074592074596</v>
      </c>
      <c r="M15" s="765">
        <v>9</v>
      </c>
      <c r="N15" s="766">
        <v>2.0979020979020979</v>
      </c>
      <c r="O15" s="765">
        <v>77</v>
      </c>
      <c r="P15" s="766">
        <v>17.948717948717949</v>
      </c>
      <c r="Q15" s="765">
        <v>0</v>
      </c>
      <c r="R15" s="766">
        <v>0</v>
      </c>
      <c r="S15" s="765">
        <v>0</v>
      </c>
      <c r="T15" s="766">
        <v>0</v>
      </c>
      <c r="U15" s="765">
        <v>22</v>
      </c>
      <c r="V15" s="766">
        <v>5.1282051282051277</v>
      </c>
      <c r="W15" s="765">
        <v>1</v>
      </c>
      <c r="X15" s="766">
        <f t="shared" si="0"/>
        <v>0.23310023310023309</v>
      </c>
      <c r="Z15" s="360"/>
      <c r="AA15" s="360"/>
      <c r="AB15" s="360"/>
      <c r="AC15" s="604">
        <v>44408</v>
      </c>
      <c r="AD15" s="602">
        <v>25882</v>
      </c>
      <c r="AE15" s="602">
        <v>13248</v>
      </c>
      <c r="AF15" s="606"/>
      <c r="AG15" s="360"/>
      <c r="AH15" s="360"/>
      <c r="AI15" s="361"/>
      <c r="AJ15" s="607"/>
    </row>
    <row r="16" spans="1:36" s="331" customFormat="1" x14ac:dyDescent="0.35">
      <c r="A16" s="330"/>
      <c r="B16" s="763" t="s">
        <v>6</v>
      </c>
      <c r="C16" s="350"/>
      <c r="D16" s="893">
        <v>43828</v>
      </c>
      <c r="E16" s="350"/>
      <c r="F16" s="765">
        <v>763</v>
      </c>
      <c r="G16" s="766">
        <v>1.7408962307200877</v>
      </c>
      <c r="H16" s="350"/>
      <c r="I16" s="765">
        <v>341</v>
      </c>
      <c r="J16" s="766">
        <v>0.778041434699279</v>
      </c>
      <c r="K16" s="765">
        <v>321</v>
      </c>
      <c r="L16" s="766">
        <v>94.134897360703818</v>
      </c>
      <c r="M16" s="765">
        <v>3</v>
      </c>
      <c r="N16" s="766">
        <v>0.87976539589442826</v>
      </c>
      <c r="O16" s="765">
        <v>14</v>
      </c>
      <c r="P16" s="766">
        <v>4.1055718475073313</v>
      </c>
      <c r="Q16" s="765">
        <v>0</v>
      </c>
      <c r="R16" s="766">
        <v>0</v>
      </c>
      <c r="S16" s="765">
        <v>0</v>
      </c>
      <c r="T16" s="766">
        <v>0</v>
      </c>
      <c r="U16" s="765">
        <v>2</v>
      </c>
      <c r="V16" s="766">
        <v>0.5865102639296188</v>
      </c>
      <c r="W16" s="765">
        <v>1</v>
      </c>
      <c r="X16" s="766">
        <f t="shared" si="0"/>
        <v>0.2932551319648094</v>
      </c>
      <c r="Z16" s="360"/>
      <c r="AA16" s="360"/>
      <c r="AB16" s="360"/>
      <c r="AC16" s="604">
        <v>44439</v>
      </c>
      <c r="AD16" s="602">
        <v>15551</v>
      </c>
      <c r="AE16" s="602">
        <v>13247</v>
      </c>
      <c r="AF16" s="606"/>
      <c r="AG16" s="360"/>
      <c r="AH16" s="360"/>
      <c r="AI16" s="361"/>
      <c r="AJ16" s="607"/>
    </row>
    <row r="17" spans="1:36" s="331" customFormat="1" x14ac:dyDescent="0.35">
      <c r="A17" s="330"/>
      <c r="B17" s="763" t="s">
        <v>5</v>
      </c>
      <c r="C17" s="350"/>
      <c r="D17" s="894">
        <v>18009</v>
      </c>
      <c r="E17" s="350"/>
      <c r="F17" s="765">
        <v>304</v>
      </c>
      <c r="G17" s="766">
        <v>1.6880448664556611</v>
      </c>
      <c r="H17" s="350"/>
      <c r="I17" s="765">
        <v>190</v>
      </c>
      <c r="J17" s="766">
        <v>1.0550280415347881</v>
      </c>
      <c r="K17" s="769">
        <v>178</v>
      </c>
      <c r="L17" s="766">
        <v>93.684210526315795</v>
      </c>
      <c r="M17" s="769">
        <v>1</v>
      </c>
      <c r="N17" s="766">
        <v>0.52631578947368418</v>
      </c>
      <c r="O17" s="769">
        <v>6</v>
      </c>
      <c r="P17" s="766">
        <v>3.1578947368421053</v>
      </c>
      <c r="Q17" s="769">
        <v>0</v>
      </c>
      <c r="R17" s="766">
        <v>0</v>
      </c>
      <c r="S17" s="769">
        <v>0</v>
      </c>
      <c r="T17" s="766">
        <v>0</v>
      </c>
      <c r="U17" s="769">
        <v>5</v>
      </c>
      <c r="V17" s="766">
        <v>2.6315789473684208</v>
      </c>
      <c r="W17" s="769">
        <v>0</v>
      </c>
      <c r="X17" s="766">
        <f t="shared" si="0"/>
        <v>0</v>
      </c>
      <c r="Z17" s="360"/>
      <c r="AA17" s="360"/>
      <c r="AB17" s="360"/>
      <c r="AC17" s="604">
        <v>44469</v>
      </c>
      <c r="AD17" s="602">
        <v>29199</v>
      </c>
      <c r="AE17" s="602">
        <v>15187</v>
      </c>
      <c r="AF17" s="606"/>
      <c r="AG17" s="360"/>
      <c r="AH17" s="360"/>
      <c r="AI17" s="361"/>
      <c r="AJ17" s="607"/>
    </row>
    <row r="18" spans="1:36" s="331" customFormat="1" x14ac:dyDescent="0.35">
      <c r="A18" s="330"/>
      <c r="B18" s="763" t="s">
        <v>4</v>
      </c>
      <c r="C18" s="350"/>
      <c r="D18" s="893">
        <v>125451</v>
      </c>
      <c r="E18" s="350"/>
      <c r="F18" s="765">
        <v>1579</v>
      </c>
      <c r="G18" s="766">
        <v>1.2586587591968179</v>
      </c>
      <c r="H18" s="350"/>
      <c r="I18" s="765">
        <v>1290</v>
      </c>
      <c r="J18" s="766">
        <v>1.0282899299328023</v>
      </c>
      <c r="K18" s="765">
        <v>1175</v>
      </c>
      <c r="L18" s="766">
        <v>91.085271317829452</v>
      </c>
      <c r="M18" s="765">
        <v>62</v>
      </c>
      <c r="N18" s="766">
        <v>4.8062015503875966</v>
      </c>
      <c r="O18" s="765">
        <v>0</v>
      </c>
      <c r="P18" s="766">
        <v>0</v>
      </c>
      <c r="Q18" s="765">
        <v>1</v>
      </c>
      <c r="R18" s="766">
        <v>7.7519379844961239E-2</v>
      </c>
      <c r="S18" s="765">
        <v>0</v>
      </c>
      <c r="T18" s="766">
        <v>0</v>
      </c>
      <c r="U18" s="765">
        <v>36</v>
      </c>
      <c r="V18" s="766">
        <v>2.7906976744186047</v>
      </c>
      <c r="W18" s="765">
        <v>16</v>
      </c>
      <c r="X18" s="766">
        <f t="shared" si="0"/>
        <v>1.2403100775193798</v>
      </c>
      <c r="Z18" s="360"/>
      <c r="AA18" s="360"/>
      <c r="AB18" s="360"/>
      <c r="AC18" s="604">
        <v>44500</v>
      </c>
      <c r="AD18" s="602">
        <v>26213</v>
      </c>
      <c r="AE18" s="602">
        <v>13678</v>
      </c>
      <c r="AF18" s="606"/>
      <c r="AG18" s="360"/>
      <c r="AH18" s="360"/>
      <c r="AI18" s="361"/>
      <c r="AJ18" s="607"/>
    </row>
    <row r="19" spans="1:36" s="331" customFormat="1" x14ac:dyDescent="0.35">
      <c r="A19" s="330"/>
      <c r="B19" s="763" t="s">
        <v>40</v>
      </c>
      <c r="C19" s="350"/>
      <c r="D19" s="893">
        <v>75728</v>
      </c>
      <c r="E19" s="350"/>
      <c r="F19" s="765">
        <v>1556</v>
      </c>
      <c r="G19" s="766">
        <v>2.0547221635326429</v>
      </c>
      <c r="H19" s="350"/>
      <c r="I19" s="765">
        <v>728</v>
      </c>
      <c r="J19" s="766">
        <v>0.96133530530319034</v>
      </c>
      <c r="K19" s="765">
        <v>634</v>
      </c>
      <c r="L19" s="766">
        <v>87.087912087912088</v>
      </c>
      <c r="M19" s="765">
        <v>36</v>
      </c>
      <c r="N19" s="766">
        <v>4.9450549450549453</v>
      </c>
      <c r="O19" s="765">
        <v>16</v>
      </c>
      <c r="P19" s="766">
        <v>2.197802197802198</v>
      </c>
      <c r="Q19" s="765">
        <v>3</v>
      </c>
      <c r="R19" s="766">
        <v>0.41208791208791212</v>
      </c>
      <c r="S19" s="765">
        <v>0</v>
      </c>
      <c r="T19" s="766">
        <v>0</v>
      </c>
      <c r="U19" s="765">
        <v>14</v>
      </c>
      <c r="V19" s="766">
        <v>1.9230769230769231</v>
      </c>
      <c r="W19" s="765">
        <v>25</v>
      </c>
      <c r="X19" s="766">
        <f t="shared" si="0"/>
        <v>3.4340659340659343</v>
      </c>
      <c r="Z19" s="360"/>
      <c r="AA19" s="360"/>
      <c r="AB19" s="360"/>
      <c r="AC19" s="604">
        <v>44530</v>
      </c>
      <c r="AD19" s="602">
        <v>25655</v>
      </c>
      <c r="AE19" s="602">
        <v>14422</v>
      </c>
      <c r="AF19" s="606"/>
      <c r="AG19" s="360"/>
      <c r="AH19" s="360"/>
      <c r="AI19" s="361"/>
      <c r="AJ19" s="607"/>
    </row>
    <row r="20" spans="1:36" s="331" customFormat="1" x14ac:dyDescent="0.35">
      <c r="A20" s="330"/>
      <c r="B20" s="763" t="s">
        <v>41</v>
      </c>
      <c r="C20" s="350"/>
      <c r="D20" s="893">
        <v>225116</v>
      </c>
      <c r="E20" s="350"/>
      <c r="F20" s="765">
        <v>5937</v>
      </c>
      <c r="G20" s="766">
        <v>2.6373069883970932</v>
      </c>
      <c r="H20" s="350"/>
      <c r="I20" s="765">
        <v>2480</v>
      </c>
      <c r="J20" s="766">
        <v>1.1016542582490805</v>
      </c>
      <c r="K20" s="765">
        <v>1822</v>
      </c>
      <c r="L20" s="766">
        <v>73.467741935483872</v>
      </c>
      <c r="M20" s="765">
        <v>12</v>
      </c>
      <c r="N20" s="766">
        <v>0.4838709677419355</v>
      </c>
      <c r="O20" s="765">
        <v>594</v>
      </c>
      <c r="P20" s="766">
        <v>23.951612903225804</v>
      </c>
      <c r="Q20" s="765">
        <v>0</v>
      </c>
      <c r="R20" s="766">
        <v>0</v>
      </c>
      <c r="S20" s="765">
        <v>8</v>
      </c>
      <c r="T20" s="766">
        <v>0.32258064516129031</v>
      </c>
      <c r="U20" s="765">
        <v>40</v>
      </c>
      <c r="V20" s="766">
        <v>1.6129032258064515</v>
      </c>
      <c r="W20" s="765">
        <v>4</v>
      </c>
      <c r="X20" s="766">
        <f t="shared" si="0"/>
        <v>0.16129032258064516</v>
      </c>
      <c r="Z20" s="360"/>
      <c r="AA20" s="360"/>
      <c r="AB20" s="360"/>
      <c r="AC20" s="604">
        <v>44561</v>
      </c>
      <c r="AD20" s="602">
        <v>24712</v>
      </c>
      <c r="AE20" s="602">
        <v>14501</v>
      </c>
      <c r="AF20" s="606"/>
      <c r="AG20" s="360"/>
      <c r="AH20" s="360"/>
      <c r="AI20" s="361"/>
      <c r="AJ20" s="607"/>
    </row>
    <row r="21" spans="1:36" s="331" customFormat="1" x14ac:dyDescent="0.35">
      <c r="A21" s="330"/>
      <c r="B21" s="763" t="s">
        <v>3</v>
      </c>
      <c r="C21" s="350"/>
      <c r="D21" s="893">
        <v>160563</v>
      </c>
      <c r="E21" s="350"/>
      <c r="F21" s="765">
        <v>3335</v>
      </c>
      <c r="G21" s="766">
        <v>2.0770663228763788</v>
      </c>
      <c r="H21" s="350"/>
      <c r="I21" s="765">
        <v>1438</v>
      </c>
      <c r="J21" s="766">
        <v>0.89559861238267846</v>
      </c>
      <c r="K21" s="765">
        <v>1217</v>
      </c>
      <c r="L21" s="766">
        <v>84.631432545201662</v>
      </c>
      <c r="M21" s="765">
        <v>28</v>
      </c>
      <c r="N21" s="766">
        <v>1.9471488178025034</v>
      </c>
      <c r="O21" s="765">
        <v>184</v>
      </c>
      <c r="P21" s="766">
        <v>12.795549374130738</v>
      </c>
      <c r="Q21" s="765">
        <v>4</v>
      </c>
      <c r="R21" s="766">
        <v>0.27816411682892905</v>
      </c>
      <c r="S21" s="765">
        <v>0</v>
      </c>
      <c r="T21" s="766">
        <v>0</v>
      </c>
      <c r="U21" s="765">
        <v>0</v>
      </c>
      <c r="V21" s="766">
        <v>0</v>
      </c>
      <c r="W21" s="765">
        <v>5</v>
      </c>
      <c r="X21" s="766">
        <f t="shared" si="0"/>
        <v>0.34770514603616137</v>
      </c>
      <c r="Z21" s="360"/>
      <c r="AA21" s="360"/>
      <c r="AB21" s="360"/>
      <c r="AC21" s="604">
        <v>44592</v>
      </c>
      <c r="AD21" s="602">
        <v>15800</v>
      </c>
      <c r="AE21" s="602">
        <v>18653</v>
      </c>
      <c r="AF21" s="606"/>
      <c r="AG21" s="360"/>
      <c r="AH21" s="360"/>
      <c r="AI21" s="361"/>
      <c r="AJ21" s="607"/>
    </row>
    <row r="22" spans="1:36" s="331" customFormat="1" x14ac:dyDescent="0.35">
      <c r="A22" s="330"/>
      <c r="B22" s="763" t="s">
        <v>2</v>
      </c>
      <c r="C22" s="350"/>
      <c r="D22" s="893">
        <v>36744</v>
      </c>
      <c r="E22" s="350"/>
      <c r="F22" s="765">
        <v>745</v>
      </c>
      <c r="G22" s="766">
        <v>2.0275419116046156</v>
      </c>
      <c r="H22" s="350"/>
      <c r="I22" s="765">
        <v>488</v>
      </c>
      <c r="J22" s="766">
        <v>1.3281079904202047</v>
      </c>
      <c r="K22" s="765">
        <v>382</v>
      </c>
      <c r="L22" s="766">
        <v>78.278688524590166</v>
      </c>
      <c r="M22" s="765">
        <v>4</v>
      </c>
      <c r="N22" s="766">
        <v>0.81967213114754101</v>
      </c>
      <c r="O22" s="765">
        <v>51</v>
      </c>
      <c r="P22" s="766">
        <v>10.450819672131148</v>
      </c>
      <c r="Q22" s="765">
        <v>15</v>
      </c>
      <c r="R22" s="766">
        <v>3.0737704918032787</v>
      </c>
      <c r="S22" s="765">
        <v>0</v>
      </c>
      <c r="T22" s="766">
        <v>0</v>
      </c>
      <c r="U22" s="765">
        <v>14</v>
      </c>
      <c r="V22" s="766">
        <v>2.8688524590163933</v>
      </c>
      <c r="W22" s="765">
        <v>22</v>
      </c>
      <c r="X22" s="766">
        <f t="shared" si="0"/>
        <v>4.5081967213114753</v>
      </c>
      <c r="Z22" s="360"/>
      <c r="AA22" s="360"/>
      <c r="AB22" s="360"/>
      <c r="AC22" s="604">
        <v>44620</v>
      </c>
      <c r="AD22" s="602">
        <v>21660</v>
      </c>
      <c r="AE22" s="602">
        <v>18762</v>
      </c>
      <c r="AF22" s="606"/>
      <c r="AG22" s="360"/>
      <c r="AH22" s="360"/>
      <c r="AI22" s="361"/>
      <c r="AJ22" s="607"/>
    </row>
    <row r="23" spans="1:36" s="331" customFormat="1" x14ac:dyDescent="0.35">
      <c r="A23" s="330"/>
      <c r="B23" s="763" t="s">
        <v>35</v>
      </c>
      <c r="C23" s="350"/>
      <c r="D23" s="893">
        <v>76563</v>
      </c>
      <c r="E23" s="350"/>
      <c r="F23" s="765">
        <v>1250</v>
      </c>
      <c r="G23" s="766">
        <v>1.6326423990700469</v>
      </c>
      <c r="H23" s="350"/>
      <c r="I23" s="765">
        <v>695</v>
      </c>
      <c r="J23" s="766">
        <v>0.90774917388294607</v>
      </c>
      <c r="K23" s="765">
        <v>675</v>
      </c>
      <c r="L23" s="766">
        <v>97.122302158273371</v>
      </c>
      <c r="M23" s="765">
        <v>15</v>
      </c>
      <c r="N23" s="766">
        <v>2.1582733812949639</v>
      </c>
      <c r="O23" s="765">
        <v>0</v>
      </c>
      <c r="P23" s="766">
        <v>0</v>
      </c>
      <c r="Q23" s="765">
        <v>5</v>
      </c>
      <c r="R23" s="766">
        <v>0.71942446043165476</v>
      </c>
      <c r="S23" s="765">
        <v>0</v>
      </c>
      <c r="T23" s="766">
        <v>0</v>
      </c>
      <c r="U23" s="765">
        <v>0</v>
      </c>
      <c r="V23" s="766">
        <v>0</v>
      </c>
      <c r="W23" s="765">
        <v>0</v>
      </c>
      <c r="X23" s="766">
        <f t="shared" si="0"/>
        <v>0</v>
      </c>
      <c r="Z23" s="360"/>
      <c r="AA23" s="360"/>
      <c r="AB23" s="360"/>
      <c r="AC23" s="604">
        <v>44651</v>
      </c>
      <c r="AD23" s="602">
        <v>28954</v>
      </c>
      <c r="AE23" s="602">
        <v>17183</v>
      </c>
      <c r="AF23" s="606"/>
      <c r="AG23" s="360"/>
      <c r="AH23" s="360"/>
      <c r="AI23" s="361"/>
      <c r="AJ23" s="607"/>
    </row>
    <row r="24" spans="1:36" s="331" customFormat="1" x14ac:dyDescent="0.35">
      <c r="A24" s="330"/>
      <c r="B24" s="763" t="s">
        <v>42</v>
      </c>
      <c r="C24" s="350"/>
      <c r="D24" s="893">
        <v>187923</v>
      </c>
      <c r="E24" s="350"/>
      <c r="F24" s="765">
        <v>4143</v>
      </c>
      <c r="G24" s="766">
        <v>2.2046263629252407</v>
      </c>
      <c r="H24" s="350"/>
      <c r="I24" s="765">
        <v>1869</v>
      </c>
      <c r="J24" s="766">
        <v>0.99455628102999638</v>
      </c>
      <c r="K24" s="765">
        <v>1440</v>
      </c>
      <c r="L24" s="766">
        <v>77.046548956661326</v>
      </c>
      <c r="M24" s="765">
        <v>75</v>
      </c>
      <c r="N24" s="766">
        <v>4.0128410914927768</v>
      </c>
      <c r="O24" s="765">
        <v>0</v>
      </c>
      <c r="P24" s="766">
        <v>0</v>
      </c>
      <c r="Q24" s="765">
        <v>0</v>
      </c>
      <c r="R24" s="766">
        <v>0</v>
      </c>
      <c r="S24" s="765">
        <v>0</v>
      </c>
      <c r="T24" s="766">
        <v>0</v>
      </c>
      <c r="U24" s="765">
        <v>13</v>
      </c>
      <c r="V24" s="766">
        <v>0.69555912252541463</v>
      </c>
      <c r="W24" s="765">
        <v>341</v>
      </c>
      <c r="X24" s="766">
        <f t="shared" si="0"/>
        <v>18.24505082932049</v>
      </c>
      <c r="Z24" s="360"/>
      <c r="AA24" s="360"/>
      <c r="AB24" s="360"/>
      <c r="AC24" s="604">
        <v>44681</v>
      </c>
      <c r="AD24" s="602">
        <v>20498</v>
      </c>
      <c r="AE24" s="602">
        <v>16055</v>
      </c>
      <c r="AF24" s="606"/>
      <c r="AG24" s="360"/>
      <c r="AH24" s="360"/>
      <c r="AI24" s="361"/>
      <c r="AJ24" s="607"/>
    </row>
    <row r="25" spans="1:36" x14ac:dyDescent="0.35">
      <c r="A25" s="332"/>
      <c r="B25" s="763" t="s">
        <v>43</v>
      </c>
      <c r="C25" s="350"/>
      <c r="D25" s="893">
        <v>44249</v>
      </c>
      <c r="E25" s="350"/>
      <c r="F25" s="765">
        <v>544</v>
      </c>
      <c r="G25" s="766">
        <v>1.2294063142669891</v>
      </c>
      <c r="H25" s="350"/>
      <c r="I25" s="765">
        <v>347</v>
      </c>
      <c r="J25" s="766">
        <v>0.78419851296074494</v>
      </c>
      <c r="K25" s="765">
        <v>258</v>
      </c>
      <c r="L25" s="766">
        <v>74.351585014409224</v>
      </c>
      <c r="M25" s="765">
        <v>6</v>
      </c>
      <c r="N25" s="766">
        <v>1.7291066282420751</v>
      </c>
      <c r="O25" s="765">
        <v>3</v>
      </c>
      <c r="P25" s="766">
        <v>0.86455331412103753</v>
      </c>
      <c r="Q25" s="765">
        <v>54</v>
      </c>
      <c r="R25" s="766">
        <v>15.561959654178676</v>
      </c>
      <c r="S25" s="765">
        <v>15</v>
      </c>
      <c r="T25" s="766">
        <v>4.3227665706051877</v>
      </c>
      <c r="U25" s="765">
        <v>3</v>
      </c>
      <c r="V25" s="766">
        <v>0.86455331412103753</v>
      </c>
      <c r="W25" s="765">
        <v>8</v>
      </c>
      <c r="X25" s="766">
        <f t="shared" si="0"/>
        <v>2.3054755043227666</v>
      </c>
      <c r="Z25" s="360"/>
      <c r="AA25" s="360"/>
      <c r="AB25" s="360"/>
      <c r="AC25" s="604">
        <v>44712</v>
      </c>
      <c r="AD25" s="602">
        <v>23876</v>
      </c>
      <c r="AE25" s="602">
        <v>15983</v>
      </c>
      <c r="AF25" s="606"/>
      <c r="AG25" s="360"/>
      <c r="AH25" s="360"/>
      <c r="AI25" s="361"/>
      <c r="AJ25" s="607"/>
    </row>
    <row r="26" spans="1:36" s="331" customFormat="1" x14ac:dyDescent="0.35">
      <c r="B26" s="763" t="s">
        <v>44</v>
      </c>
      <c r="C26" s="350"/>
      <c r="D26" s="895">
        <v>16169</v>
      </c>
      <c r="E26" s="350"/>
      <c r="F26" s="769">
        <v>222</v>
      </c>
      <c r="G26" s="766">
        <v>1.3729977116704806</v>
      </c>
      <c r="H26" s="350"/>
      <c r="I26" s="769">
        <v>172</v>
      </c>
      <c r="J26" s="766">
        <v>1.0637639928257776</v>
      </c>
      <c r="K26" s="769">
        <v>170</v>
      </c>
      <c r="L26" s="766">
        <v>98.837209302325576</v>
      </c>
      <c r="M26" s="769">
        <v>2</v>
      </c>
      <c r="N26" s="766">
        <v>1.1627906976744187</v>
      </c>
      <c r="O26" s="769">
        <v>0</v>
      </c>
      <c r="P26" s="766">
        <v>0</v>
      </c>
      <c r="Q26" s="769">
        <v>0</v>
      </c>
      <c r="R26" s="766">
        <v>0</v>
      </c>
      <c r="S26" s="769">
        <v>0</v>
      </c>
      <c r="T26" s="766">
        <v>0</v>
      </c>
      <c r="U26" s="769">
        <v>0</v>
      </c>
      <c r="V26" s="766">
        <v>0</v>
      </c>
      <c r="W26" s="769">
        <v>0</v>
      </c>
      <c r="X26" s="766">
        <f t="shared" si="0"/>
        <v>0</v>
      </c>
      <c r="Z26" s="360"/>
      <c r="AA26" s="360"/>
      <c r="AB26" s="360"/>
      <c r="AC26" s="604">
        <v>44742</v>
      </c>
      <c r="AD26" s="602">
        <v>25318</v>
      </c>
      <c r="AE26" s="602">
        <v>16449</v>
      </c>
      <c r="AF26" s="606"/>
      <c r="AG26" s="360"/>
      <c r="AH26" s="360"/>
      <c r="AI26" s="361"/>
      <c r="AJ26" s="607"/>
    </row>
    <row r="27" spans="1:36" s="331" customFormat="1" x14ac:dyDescent="0.35">
      <c r="B27" s="763" t="s">
        <v>45</v>
      </c>
      <c r="C27" s="350"/>
      <c r="D27" s="895">
        <v>70157</v>
      </c>
      <c r="E27" s="350"/>
      <c r="F27" s="769">
        <v>1400</v>
      </c>
      <c r="G27" s="766">
        <v>1.9955243240161353</v>
      </c>
      <c r="H27" s="350"/>
      <c r="I27" s="769">
        <v>1001</v>
      </c>
      <c r="J27" s="766">
        <v>1.4267998916715368</v>
      </c>
      <c r="K27" s="769">
        <v>764</v>
      </c>
      <c r="L27" s="766">
        <v>76.323676323676324</v>
      </c>
      <c r="M27" s="769">
        <v>36</v>
      </c>
      <c r="N27" s="766">
        <v>3.5964035964035967</v>
      </c>
      <c r="O27" s="769">
        <v>155</v>
      </c>
      <c r="P27" s="766">
        <v>15.484515484515486</v>
      </c>
      <c r="Q27" s="769">
        <v>6</v>
      </c>
      <c r="R27" s="766">
        <v>0.59940059940059942</v>
      </c>
      <c r="S27" s="769">
        <v>17</v>
      </c>
      <c r="T27" s="766">
        <v>1.6983016983016983</v>
      </c>
      <c r="U27" s="769">
        <v>20</v>
      </c>
      <c r="V27" s="766">
        <v>1.9980019980019981</v>
      </c>
      <c r="W27" s="769">
        <v>3</v>
      </c>
      <c r="X27" s="766">
        <f t="shared" si="0"/>
        <v>0.29970029970029971</v>
      </c>
      <c r="Z27" s="360"/>
      <c r="AA27" s="360"/>
      <c r="AB27" s="360"/>
      <c r="AC27" s="604">
        <v>44773</v>
      </c>
      <c r="AD27" s="602">
        <v>29962</v>
      </c>
      <c r="AE27" s="602">
        <v>16217</v>
      </c>
      <c r="AF27" s="606"/>
      <c r="AG27" s="360"/>
      <c r="AH27" s="360"/>
      <c r="AI27" s="361"/>
      <c r="AJ27" s="607"/>
    </row>
    <row r="28" spans="1:36" s="331" customFormat="1" x14ac:dyDescent="0.35">
      <c r="B28" s="763" t="s">
        <v>46</v>
      </c>
      <c r="C28" s="350"/>
      <c r="D28" s="895">
        <v>9352</v>
      </c>
      <c r="E28" s="350"/>
      <c r="F28" s="769">
        <v>193</v>
      </c>
      <c r="G28" s="775">
        <v>2.0637296834901626</v>
      </c>
      <c r="H28" s="350"/>
      <c r="I28" s="769">
        <v>137</v>
      </c>
      <c r="J28" s="775">
        <v>1.4649272882805817</v>
      </c>
      <c r="K28" s="769">
        <v>24</v>
      </c>
      <c r="L28" s="775">
        <v>17.518248175182482</v>
      </c>
      <c r="M28" s="769">
        <v>2</v>
      </c>
      <c r="N28" s="775">
        <v>1.4598540145985401</v>
      </c>
      <c r="O28" s="769">
        <v>110</v>
      </c>
      <c r="P28" s="775">
        <v>80.291970802919707</v>
      </c>
      <c r="Q28" s="769">
        <v>0</v>
      </c>
      <c r="R28" s="775">
        <v>0</v>
      </c>
      <c r="S28" s="769">
        <v>0</v>
      </c>
      <c r="T28" s="775">
        <v>0</v>
      </c>
      <c r="U28" s="769">
        <v>1</v>
      </c>
      <c r="V28" s="775">
        <v>0.72992700729927007</v>
      </c>
      <c r="W28" s="769">
        <v>0</v>
      </c>
      <c r="X28" s="775">
        <f t="shared" si="0"/>
        <v>0</v>
      </c>
      <c r="Z28" s="360"/>
      <c r="AA28" s="360"/>
      <c r="AB28" s="360"/>
      <c r="AC28" s="604">
        <v>44804</v>
      </c>
      <c r="AD28" s="602">
        <v>19002</v>
      </c>
      <c r="AE28" s="602">
        <v>17806</v>
      </c>
      <c r="AF28" s="606"/>
      <c r="AG28" s="360"/>
      <c r="AH28" s="360"/>
      <c r="AI28" s="361"/>
      <c r="AJ28" s="607"/>
    </row>
    <row r="29" spans="1:36" s="331" customFormat="1" x14ac:dyDescent="0.35">
      <c r="B29" s="884" t="s">
        <v>1</v>
      </c>
      <c r="C29" s="350"/>
      <c r="D29" s="896">
        <v>3664</v>
      </c>
      <c r="E29" s="350"/>
      <c r="F29" s="885">
        <v>69</v>
      </c>
      <c r="G29" s="897">
        <v>1.883187772925764</v>
      </c>
      <c r="H29" s="350"/>
      <c r="I29" s="885">
        <v>46</v>
      </c>
      <c r="J29" s="897">
        <v>1.2554585152838427</v>
      </c>
      <c r="K29" s="885">
        <v>23</v>
      </c>
      <c r="L29" s="897">
        <v>50</v>
      </c>
      <c r="M29" s="885">
        <v>4</v>
      </c>
      <c r="N29" s="897">
        <v>8.695652173913043</v>
      </c>
      <c r="O29" s="885">
        <v>1</v>
      </c>
      <c r="P29" s="897">
        <v>2.1739130434782608</v>
      </c>
      <c r="Q29" s="885">
        <v>9</v>
      </c>
      <c r="R29" s="897">
        <v>19.565217391304348</v>
      </c>
      <c r="S29" s="885">
        <v>0</v>
      </c>
      <c r="T29" s="897">
        <v>0</v>
      </c>
      <c r="U29" s="885">
        <v>4</v>
      </c>
      <c r="V29" s="897">
        <v>8.695652173913043</v>
      </c>
      <c r="W29" s="885">
        <v>5</v>
      </c>
      <c r="X29" s="897">
        <f t="shared" si="0"/>
        <v>10.869565217391305</v>
      </c>
      <c r="Z29" s="360"/>
      <c r="AA29" s="360"/>
      <c r="AB29" s="360"/>
      <c r="AC29" s="604">
        <v>44834</v>
      </c>
      <c r="AD29" s="602">
        <v>23558</v>
      </c>
      <c r="AE29" s="602">
        <v>17545</v>
      </c>
      <c r="AF29" s="606"/>
      <c r="AG29" s="360"/>
      <c r="AH29" s="360"/>
      <c r="AI29" s="361"/>
      <c r="AJ29" s="607"/>
    </row>
    <row r="30" spans="1:36"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596"/>
      <c r="AG30" s="329"/>
      <c r="AH30" s="360"/>
      <c r="AI30" s="361"/>
      <c r="AJ30" s="607"/>
    </row>
    <row r="31" spans="1:36" s="329" customFormat="1" x14ac:dyDescent="0.35">
      <c r="B31" s="1260" t="s">
        <v>0</v>
      </c>
      <c r="C31" s="320"/>
      <c r="D31" s="1277">
        <v>1489601</v>
      </c>
      <c r="E31" s="320"/>
      <c r="F31" s="1261">
        <v>27120</v>
      </c>
      <c r="G31" s="1262">
        <v>1.8206217638146054</v>
      </c>
      <c r="H31" s="320"/>
      <c r="I31" s="1261">
        <v>14590</v>
      </c>
      <c r="J31" s="1262">
        <v>0.97945691497253284</v>
      </c>
      <c r="K31" s="1261">
        <v>12065</v>
      </c>
      <c r="L31" s="1262">
        <v>82.693625771076086</v>
      </c>
      <c r="M31" s="1261">
        <v>354</v>
      </c>
      <c r="N31" s="1262">
        <v>2.4263193968471555</v>
      </c>
      <c r="O31" s="1261">
        <v>1248</v>
      </c>
      <c r="P31" s="1262">
        <v>8.5538039753255646</v>
      </c>
      <c r="Q31" s="1261">
        <v>242</v>
      </c>
      <c r="R31" s="1262">
        <v>1.6586703221384509</v>
      </c>
      <c r="S31" s="1261">
        <v>40</v>
      </c>
      <c r="T31" s="1262">
        <v>0.27416038382453739</v>
      </c>
      <c r="U31" s="1261">
        <v>180</v>
      </c>
      <c r="V31" s="1262">
        <v>1.233721727210418</v>
      </c>
      <c r="W31" s="1261">
        <f>SUM(W12:W29)</f>
        <v>461</v>
      </c>
      <c r="X31" s="1262">
        <f>W31/$I31*100</f>
        <v>3.1596984235777934</v>
      </c>
      <c r="Z31" s="360"/>
      <c r="AA31" s="360"/>
      <c r="AC31" s="604">
        <v>44895</v>
      </c>
      <c r="AD31" s="602">
        <v>25864</v>
      </c>
      <c r="AE31" s="602">
        <v>14618</v>
      </c>
      <c r="AF31" s="606"/>
      <c r="AG31" s="360"/>
      <c r="AJ31" s="395"/>
    </row>
    <row r="32" spans="1:36" s="328" customFormat="1" ht="6.75" customHeight="1" x14ac:dyDescent="0.25">
      <c r="B32" s="397" t="s">
        <v>39</v>
      </c>
      <c r="C32" s="449"/>
      <c r="E32" s="449"/>
      <c r="Z32" s="329"/>
      <c r="AA32" s="329"/>
      <c r="AB32" s="329"/>
      <c r="AC32" s="604">
        <v>44926</v>
      </c>
      <c r="AD32" s="602">
        <v>27618</v>
      </c>
      <c r="AE32" s="602">
        <v>15332</v>
      </c>
      <c r="AF32" s="596"/>
      <c r="AG32" s="329"/>
      <c r="AH32" s="329"/>
      <c r="AI32" s="329"/>
    </row>
    <row r="33" spans="2:35" s="394" customFormat="1" ht="15" customHeight="1" x14ac:dyDescent="0.25">
      <c r="B33" s="1474" t="s">
        <v>390</v>
      </c>
      <c r="C33" s="1474"/>
      <c r="D33" s="1474"/>
      <c r="E33" s="1474"/>
      <c r="F33" s="1474"/>
      <c r="G33" s="1474"/>
      <c r="H33" s="1474"/>
      <c r="I33" s="1474"/>
      <c r="J33" s="1474"/>
      <c r="K33" s="1474"/>
      <c r="L33" s="1474"/>
      <c r="M33" s="1474"/>
      <c r="N33" s="1474"/>
      <c r="O33" s="1474"/>
      <c r="P33" s="1474"/>
      <c r="Q33" s="1474"/>
      <c r="R33" s="1474"/>
      <c r="S33" s="1474"/>
      <c r="T33" s="1474"/>
      <c r="U33" s="1474"/>
      <c r="V33" s="1474"/>
      <c r="W33" s="1474"/>
      <c r="X33" s="1474"/>
      <c r="Z33" s="329"/>
      <c r="AA33" s="329"/>
      <c r="AB33" s="329"/>
      <c r="AC33" s="604">
        <v>44957</v>
      </c>
      <c r="AD33" s="602">
        <v>19275</v>
      </c>
      <c r="AE33" s="602">
        <v>18183</v>
      </c>
      <c r="AF33" s="596"/>
      <c r="AG33" s="329"/>
      <c r="AH33" s="329"/>
      <c r="AI33" s="329"/>
    </row>
    <row r="34" spans="2:35" s="394" customFormat="1" ht="11.25" customHeight="1" x14ac:dyDescent="0.25">
      <c r="B34" s="1474"/>
      <c r="C34" s="1474"/>
      <c r="D34" s="1474"/>
      <c r="E34" s="1474"/>
      <c r="F34" s="1474"/>
      <c r="G34" s="1474"/>
      <c r="H34" s="1474"/>
      <c r="I34" s="1474"/>
      <c r="J34" s="1474"/>
      <c r="K34" s="1474"/>
      <c r="L34" s="1474"/>
      <c r="M34" s="1474"/>
      <c r="N34" s="1474"/>
      <c r="O34" s="1474"/>
      <c r="P34" s="1474"/>
      <c r="Q34" s="1474"/>
      <c r="R34" s="1474"/>
      <c r="S34" s="1474"/>
      <c r="T34" s="1474"/>
      <c r="U34" s="1474"/>
      <c r="V34" s="1474"/>
      <c r="W34" s="1474"/>
      <c r="X34" s="1474"/>
      <c r="Z34" s="329"/>
      <c r="AA34" s="329"/>
      <c r="AB34" s="329"/>
      <c r="AC34" s="604">
        <v>44985</v>
      </c>
      <c r="AD34" s="602">
        <v>22255</v>
      </c>
      <c r="AE34" s="602">
        <v>17384</v>
      </c>
      <c r="AF34" s="596"/>
      <c r="AG34" s="329"/>
      <c r="AH34" s="329"/>
      <c r="AI34" s="329"/>
    </row>
    <row r="35" spans="2:35" x14ac:dyDescent="0.25">
      <c r="B35" s="1434"/>
      <c r="C35" s="1434"/>
      <c r="D35" s="1434"/>
      <c r="AC35" s="604">
        <v>45016</v>
      </c>
      <c r="AD35" s="602">
        <v>31089</v>
      </c>
      <c r="AE35" s="602">
        <v>20191</v>
      </c>
    </row>
    <row r="36" spans="2:35" x14ac:dyDescent="0.25">
      <c r="B36" s="1423"/>
      <c r="C36" s="1423"/>
      <c r="D36" s="1423"/>
      <c r="AC36" s="604">
        <v>45046</v>
      </c>
      <c r="AD36" s="602">
        <v>29256</v>
      </c>
      <c r="AE36" s="602">
        <v>18363</v>
      </c>
    </row>
    <row r="37" spans="2:35" x14ac:dyDescent="0.25">
      <c r="AC37" s="604">
        <v>45077</v>
      </c>
      <c r="AD37" s="602">
        <v>26178</v>
      </c>
      <c r="AE37" s="602">
        <v>15112</v>
      </c>
    </row>
    <row r="38" spans="2:35" x14ac:dyDescent="0.25">
      <c r="AC38" s="604">
        <v>45107</v>
      </c>
      <c r="AD38" s="602">
        <v>26589</v>
      </c>
      <c r="AE38" s="602">
        <v>15064</v>
      </c>
    </row>
    <row r="39" spans="2:35" x14ac:dyDescent="0.25">
      <c r="AC39" s="604">
        <v>45138</v>
      </c>
      <c r="AD39" s="602">
        <v>21178</v>
      </c>
      <c r="AE39" s="602">
        <v>19930</v>
      </c>
      <c r="AF39" s="1348"/>
    </row>
    <row r="40" spans="2:35" x14ac:dyDescent="0.25">
      <c r="AC40" s="604">
        <v>45169</v>
      </c>
      <c r="AD40" s="602">
        <v>19953</v>
      </c>
      <c r="AE40" s="602">
        <v>13281</v>
      </c>
    </row>
    <row r="41" spans="2:35" x14ac:dyDescent="0.25">
      <c r="AC41" s="604">
        <v>45199</v>
      </c>
      <c r="AD41" s="602">
        <v>25272</v>
      </c>
      <c r="AE41" s="602">
        <v>16023</v>
      </c>
    </row>
    <row r="42" spans="2:35" x14ac:dyDescent="0.25">
      <c r="AC42" s="604">
        <v>45230</v>
      </c>
      <c r="AD42" s="602">
        <v>25809</v>
      </c>
      <c r="AE42" s="602">
        <v>14730</v>
      </c>
    </row>
    <row r="43" spans="2:35" x14ac:dyDescent="0.25">
      <c r="AC43" s="604">
        <v>45260</v>
      </c>
      <c r="AD43" s="602">
        <v>23533</v>
      </c>
      <c r="AE43" s="602">
        <v>14866</v>
      </c>
    </row>
    <row r="44" spans="2:35" x14ac:dyDescent="0.25">
      <c r="AC44" s="604">
        <v>45291</v>
      </c>
      <c r="AD44" s="602">
        <v>26424</v>
      </c>
      <c r="AE44" s="602">
        <v>15255</v>
      </c>
    </row>
    <row r="45" spans="2:35" x14ac:dyDescent="0.25">
      <c r="AC45" s="604">
        <v>45322</v>
      </c>
      <c r="AD45" s="602">
        <v>15028</v>
      </c>
      <c r="AE45" s="602">
        <v>18428</v>
      </c>
    </row>
    <row r="46" spans="2:35" x14ac:dyDescent="0.25">
      <c r="AC46" s="604">
        <v>45351</v>
      </c>
      <c r="AD46" s="602">
        <v>26779</v>
      </c>
      <c r="AE46" s="602">
        <v>22135</v>
      </c>
    </row>
    <row r="47" spans="2:35" x14ac:dyDescent="0.25">
      <c r="AC47" s="1332">
        <v>45382</v>
      </c>
      <c r="AD47" s="602">
        <v>28951</v>
      </c>
      <c r="AE47" s="602">
        <v>17739</v>
      </c>
    </row>
    <row r="48" spans="2:35" x14ac:dyDescent="0.25">
      <c r="AC48" s="1332">
        <v>45412</v>
      </c>
      <c r="AD48" s="602">
        <v>28355</v>
      </c>
      <c r="AE48" s="602">
        <v>17505</v>
      </c>
    </row>
    <row r="49" spans="29:31" x14ac:dyDescent="0.25">
      <c r="AC49" s="1332">
        <v>45443</v>
      </c>
      <c r="AD49" s="602">
        <v>27570</v>
      </c>
      <c r="AE49" s="602">
        <v>17074</v>
      </c>
    </row>
    <row r="50" spans="29:31" x14ac:dyDescent="0.25">
      <c r="AC50" s="1332">
        <v>45473</v>
      </c>
      <c r="AD50" s="602">
        <v>28451</v>
      </c>
      <c r="AE50" s="602">
        <v>16876</v>
      </c>
    </row>
    <row r="51" spans="29:31" x14ac:dyDescent="0.25">
      <c r="AC51" s="1332">
        <v>45504</v>
      </c>
      <c r="AD51" s="602">
        <v>23693</v>
      </c>
      <c r="AE51" s="602">
        <v>14856</v>
      </c>
    </row>
    <row r="52" spans="29:31" x14ac:dyDescent="0.25">
      <c r="AC52" s="1332">
        <v>45535</v>
      </c>
      <c r="AD52" s="602">
        <v>21725</v>
      </c>
      <c r="AE52" s="602">
        <v>15859</v>
      </c>
    </row>
    <row r="53" spans="29:31" x14ac:dyDescent="0.25">
      <c r="AC53" s="1332">
        <v>45565</v>
      </c>
      <c r="AD53" s="602">
        <v>21233</v>
      </c>
      <c r="AE53" s="602">
        <v>16108</v>
      </c>
    </row>
    <row r="54" spans="29:31" x14ac:dyDescent="0.25">
      <c r="AC54" s="1332">
        <v>45596</v>
      </c>
      <c r="AD54" s="602">
        <v>27120</v>
      </c>
      <c r="AE54" s="602">
        <v>14590</v>
      </c>
    </row>
  </sheetData>
  <mergeCells count="21">
    <mergeCell ref="B2:C2"/>
    <mergeCell ref="B3:C3"/>
    <mergeCell ref="B7:B10"/>
    <mergeCell ref="D7:D9"/>
    <mergeCell ref="F7:G7"/>
    <mergeCell ref="F8:G9"/>
    <mergeCell ref="A4:X4"/>
    <mergeCell ref="B5:X6"/>
    <mergeCell ref="W7:X7"/>
    <mergeCell ref="B33:X34"/>
    <mergeCell ref="B35:D35"/>
    <mergeCell ref="B36:D36"/>
    <mergeCell ref="K9:L9"/>
    <mergeCell ref="M9:N9"/>
    <mergeCell ref="O9:P9"/>
    <mergeCell ref="Q9:R9"/>
    <mergeCell ref="S9:T9"/>
    <mergeCell ref="W9:X9"/>
    <mergeCell ref="I8:J9"/>
    <mergeCell ref="K8:X8"/>
    <mergeCell ref="U9:V9"/>
  </mergeCells>
  <printOptions horizontalCentered="1"/>
  <pageMargins left="0" right="0" top="0.43307086614173229" bottom="0.43307086614173229" header="0" footer="0"/>
  <pageSetup paperSize="9" scale="71"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7.26953125" style="615"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idden="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489"/>
      <c r="C3" s="1489"/>
      <c r="D3" s="1489"/>
      <c r="E3" s="1489"/>
      <c r="F3" s="1489"/>
      <c r="G3" s="1489"/>
      <c r="H3" s="1489"/>
      <c r="I3" s="1489"/>
      <c r="J3" s="1489"/>
      <c r="K3" s="1489"/>
      <c r="L3" s="618"/>
      <c r="M3" s="618"/>
      <c r="W3" s="620"/>
      <c r="AA3" s="620"/>
      <c r="AD3" s="620"/>
    </row>
    <row r="4" spans="2:32" s="621" customFormat="1" ht="2.25" customHeight="1" x14ac:dyDescent="0.25">
      <c r="B4" s="1490"/>
      <c r="C4" s="1490"/>
      <c r="D4" s="1490"/>
      <c r="E4" s="1490"/>
      <c r="F4" s="1490"/>
      <c r="G4" s="1490"/>
      <c r="H4" s="1490"/>
      <c r="I4" s="1490"/>
      <c r="J4" s="1490"/>
      <c r="K4" s="1490"/>
      <c r="L4" s="1490"/>
      <c r="M4" s="1490"/>
      <c r="N4" s="1490"/>
      <c r="O4" s="1490"/>
      <c r="P4" s="1490"/>
      <c r="Q4" s="1490"/>
      <c r="R4" s="1490"/>
      <c r="S4" s="1490"/>
      <c r="T4" s="1490"/>
      <c r="U4" s="1490"/>
      <c r="V4" s="1490"/>
      <c r="W4" s="1490"/>
      <c r="X4" s="1490"/>
      <c r="Y4" s="1490"/>
      <c r="Z4" s="1490"/>
      <c r="AA4" s="1490"/>
      <c r="AB4" s="1490"/>
      <c r="AC4" s="1490"/>
      <c r="AD4" s="1490"/>
    </row>
    <row r="5" spans="2:32" s="621" customFormat="1" ht="39" customHeight="1" x14ac:dyDescent="0.25">
      <c r="B5" s="1505" t="s">
        <v>429</v>
      </c>
      <c r="C5" s="1505"/>
      <c r="D5" s="1505"/>
      <c r="E5" s="1505"/>
      <c r="F5" s="1505"/>
      <c r="G5" s="1505"/>
      <c r="H5" s="1505"/>
      <c r="I5" s="1505"/>
      <c r="J5" s="1505"/>
      <c r="K5" s="1505"/>
      <c r="L5" s="1505"/>
      <c r="M5" s="1505"/>
      <c r="N5" s="1505"/>
      <c r="O5" s="1505"/>
      <c r="P5" s="1505"/>
      <c r="Q5" s="1505"/>
      <c r="R5" s="1505"/>
      <c r="S5" s="1505"/>
      <c r="T5" s="1505"/>
      <c r="U5" s="1505"/>
      <c r="V5" s="1505"/>
      <c r="W5" s="1505"/>
      <c r="X5" s="1505"/>
      <c r="Y5" s="1505"/>
      <c r="Z5" s="1505"/>
      <c r="AA5" s="1505"/>
      <c r="AB5" s="1505"/>
      <c r="AC5" s="1505"/>
      <c r="AD5" s="1505"/>
      <c r="AE5" s="821"/>
    </row>
    <row r="6" spans="2:32" s="621" customFormat="1" ht="14.25" customHeight="1" x14ac:dyDescent="0.25">
      <c r="B6" s="1425" t="str">
        <f>porsaad!$B$6</f>
        <v>Situación a 31 de octubre de 2024</v>
      </c>
      <c r="C6" s="1425"/>
      <c r="D6" s="1425"/>
      <c r="E6" s="1425"/>
      <c r="F6" s="1425"/>
      <c r="G6" s="1425"/>
      <c r="H6" s="1425"/>
      <c r="I6" s="1425"/>
      <c r="J6" s="1425"/>
      <c r="K6" s="1425"/>
      <c r="L6" s="1425"/>
      <c r="M6" s="1425"/>
      <c r="N6" s="1425"/>
      <c r="O6" s="1425"/>
      <c r="P6" s="1425"/>
      <c r="Q6" s="1425"/>
      <c r="R6" s="1425"/>
      <c r="S6" s="1425"/>
      <c r="T6" s="1425"/>
      <c r="U6" s="1425"/>
      <c r="V6" s="1425"/>
      <c r="W6" s="1425"/>
      <c r="X6" s="1425"/>
      <c r="Y6" s="1425"/>
      <c r="Z6" s="1425"/>
      <c r="AA6" s="1425"/>
      <c r="AB6" s="1425"/>
      <c r="AC6" s="1425"/>
      <c r="AD6" s="622"/>
    </row>
    <row r="7" spans="2:32"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5">
      <c r="B8" s="1499" t="s">
        <v>27</v>
      </c>
      <c r="C8" s="625"/>
      <c r="D8" s="1520" t="s">
        <v>112</v>
      </c>
      <c r="E8" s="1530" t="s">
        <v>26</v>
      </c>
      <c r="F8" s="1531"/>
      <c r="G8" s="1531"/>
      <c r="H8" s="1531"/>
      <c r="I8" s="1531"/>
      <c r="J8" s="1531"/>
      <c r="K8" s="1531"/>
      <c r="L8" s="1531"/>
      <c r="M8" s="1531"/>
      <c r="N8" s="1531"/>
      <c r="O8" s="1531"/>
      <c r="P8" s="1531"/>
      <c r="Q8" s="1531"/>
      <c r="R8" s="1531"/>
      <c r="S8" s="1531"/>
      <c r="T8" s="1531"/>
      <c r="U8" s="1531"/>
      <c r="V8" s="1531"/>
      <c r="W8" s="1531"/>
      <c r="X8" s="1531"/>
      <c r="Y8" s="1531"/>
      <c r="Z8" s="1531"/>
      <c r="AA8" s="1502"/>
      <c r="AB8" s="625"/>
      <c r="AC8" s="1520" t="s">
        <v>0</v>
      </c>
      <c r="AD8" s="1532"/>
    </row>
    <row r="9" spans="2:32" s="626" customFormat="1" ht="21.75" customHeight="1" x14ac:dyDescent="0.25">
      <c r="B9" s="1529"/>
      <c r="C9" s="625"/>
      <c r="D9" s="1521"/>
      <c r="E9" s="1593" t="s">
        <v>22</v>
      </c>
      <c r="F9" s="1534"/>
      <c r="G9" s="627"/>
      <c r="H9" s="1521" t="s">
        <v>21</v>
      </c>
      <c r="I9" s="1594"/>
      <c r="J9" s="627"/>
      <c r="K9" s="1521" t="s">
        <v>20</v>
      </c>
      <c r="L9" s="1594"/>
      <c r="M9" s="627"/>
      <c r="N9" s="1521" t="s">
        <v>19</v>
      </c>
      <c r="O9" s="1594"/>
      <c r="P9" s="627"/>
      <c r="Q9" s="1521" t="s">
        <v>18</v>
      </c>
      <c r="R9" s="1594"/>
      <c r="S9" s="627"/>
      <c r="T9" s="1521" t="s">
        <v>17</v>
      </c>
      <c r="U9" s="1594"/>
      <c r="V9" s="627"/>
      <c r="W9" s="1521" t="s">
        <v>16</v>
      </c>
      <c r="X9" s="1594"/>
      <c r="Y9" s="627"/>
      <c r="Z9" s="1521" t="s">
        <v>15</v>
      </c>
      <c r="AA9" s="1594"/>
      <c r="AB9" s="625"/>
      <c r="AC9" s="1533"/>
      <c r="AD9" s="1534"/>
    </row>
    <row r="10" spans="2:32" s="626" customFormat="1" ht="21.75" customHeight="1" x14ac:dyDescent="0.25">
      <c r="B10" s="1500"/>
      <c r="C10" s="628"/>
      <c r="D10" s="1522"/>
      <c r="E10" s="860" t="s">
        <v>9</v>
      </c>
      <c r="F10" s="819" t="s">
        <v>25</v>
      </c>
      <c r="G10" s="629"/>
      <c r="H10" s="709" t="s">
        <v>9</v>
      </c>
      <c r="I10" s="819" t="s">
        <v>25</v>
      </c>
      <c r="J10" s="629"/>
      <c r="K10" s="856" t="s">
        <v>9</v>
      </c>
      <c r="L10" s="819" t="s">
        <v>25</v>
      </c>
      <c r="M10" s="629"/>
      <c r="N10" s="709" t="s">
        <v>9</v>
      </c>
      <c r="O10" s="857" t="s">
        <v>25</v>
      </c>
      <c r="P10" s="629"/>
      <c r="Q10" s="856" t="s">
        <v>9</v>
      </c>
      <c r="R10" s="819" t="s">
        <v>25</v>
      </c>
      <c r="S10" s="629"/>
      <c r="T10" s="709" t="s">
        <v>9</v>
      </c>
      <c r="U10" s="819" t="s">
        <v>25</v>
      </c>
      <c r="V10" s="629"/>
      <c r="W10" s="709" t="s">
        <v>9</v>
      </c>
      <c r="X10" s="819" t="s">
        <v>25</v>
      </c>
      <c r="Y10" s="629"/>
      <c r="Z10" s="856" t="s">
        <v>9</v>
      </c>
      <c r="AA10" s="819" t="s">
        <v>25</v>
      </c>
      <c r="AB10" s="628"/>
      <c r="AC10" s="858" t="s">
        <v>9</v>
      </c>
      <c r="AD10" s="854" t="s">
        <v>25</v>
      </c>
    </row>
    <row r="11" spans="2:32" s="631" customFormat="1" ht="5.25"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23" t="s">
        <v>24</v>
      </c>
      <c r="D12" s="793" t="s">
        <v>31</v>
      </c>
      <c r="E12" s="796">
        <v>495</v>
      </c>
      <c r="F12" s="795">
        <v>0.1883762349108733</v>
      </c>
      <c r="G12" s="634"/>
      <c r="H12" s="796">
        <v>10146</v>
      </c>
      <c r="I12" s="795">
        <v>3.861141978597415</v>
      </c>
      <c r="J12" s="634"/>
      <c r="K12" s="796">
        <v>6107</v>
      </c>
      <c r="L12" s="795">
        <v>2.3240680133347542</v>
      </c>
      <c r="M12" s="634"/>
      <c r="N12" s="796">
        <v>8845</v>
      </c>
      <c r="O12" s="795">
        <v>3.3660359551245946</v>
      </c>
      <c r="P12" s="634"/>
      <c r="Q12" s="796">
        <v>8363</v>
      </c>
      <c r="R12" s="795">
        <v>3.1826069748679462</v>
      </c>
      <c r="S12" s="634"/>
      <c r="T12" s="796">
        <v>11356</v>
      </c>
      <c r="U12" s="795">
        <v>4.321617219490661</v>
      </c>
      <c r="V12" s="634"/>
      <c r="W12" s="796">
        <v>37757</v>
      </c>
      <c r="X12" s="795">
        <v>14.368730306120895</v>
      </c>
      <c r="Y12" s="634"/>
      <c r="Z12" s="796">
        <v>179703</v>
      </c>
      <c r="AA12" s="795">
        <f t="shared" ref="AA12:AA19" si="0">Z12*100/$AC12</f>
        <v>68.387423317552859</v>
      </c>
      <c r="AB12" s="637"/>
      <c r="AC12" s="675">
        <f>E12+H12+K12+N12+Q12+T12+W12+Z12</f>
        <v>262772</v>
      </c>
      <c r="AD12" s="676">
        <f>F12+I12+L12+O12+R12+U12+X12+AA12</f>
        <v>100</v>
      </c>
      <c r="AF12" s="797"/>
    </row>
    <row r="13" spans="2:32" s="633" customFormat="1" ht="21" customHeight="1" x14ac:dyDescent="0.25">
      <c r="B13" s="1524"/>
      <c r="D13" s="798" t="s">
        <v>49</v>
      </c>
      <c r="E13" s="801">
        <v>674</v>
      </c>
      <c r="F13" s="800">
        <v>0.18910592737659015</v>
      </c>
      <c r="G13" s="634"/>
      <c r="H13" s="801">
        <v>11723</v>
      </c>
      <c r="I13" s="800">
        <v>3.289152502426953</v>
      </c>
      <c r="J13" s="634"/>
      <c r="K13" s="801">
        <v>7722</v>
      </c>
      <c r="L13" s="800">
        <v>2.1665815596469273</v>
      </c>
      <c r="M13" s="634"/>
      <c r="N13" s="801">
        <v>11201</v>
      </c>
      <c r="O13" s="800">
        <v>3.1426936091174871</v>
      </c>
      <c r="P13" s="634"/>
      <c r="Q13" s="801">
        <v>12456</v>
      </c>
      <c r="R13" s="800">
        <v>3.4948122127638084</v>
      </c>
      <c r="S13" s="634"/>
      <c r="T13" s="801">
        <v>20178</v>
      </c>
      <c r="U13" s="800">
        <v>5.6613937724107357</v>
      </c>
      <c r="V13" s="634"/>
      <c r="W13" s="801">
        <v>63944</v>
      </c>
      <c r="X13" s="800">
        <v>17.940933857817033</v>
      </c>
      <c r="Y13" s="634"/>
      <c r="Z13" s="801">
        <v>228516</v>
      </c>
      <c r="AA13" s="800">
        <f t="shared" si="0"/>
        <v>64.115326558440472</v>
      </c>
      <c r="AB13" s="637"/>
      <c r="AC13" s="683">
        <f t="shared" ref="AC13:AD15" si="1">E13+H13+K13+N13+Q13+T13+W13+Z13</f>
        <v>356414</v>
      </c>
      <c r="AD13" s="684">
        <f t="shared" si="1"/>
        <v>100</v>
      </c>
      <c r="AF13" s="797"/>
    </row>
    <row r="14" spans="2:32" s="633" customFormat="1" ht="21" customHeight="1" x14ac:dyDescent="0.25">
      <c r="B14" s="1524"/>
      <c r="D14" s="802" t="s">
        <v>50</v>
      </c>
      <c r="E14" s="805">
        <v>333</v>
      </c>
      <c r="F14" s="804">
        <v>0.10388654216920092</v>
      </c>
      <c r="G14" s="634"/>
      <c r="H14" s="805">
        <v>8404</v>
      </c>
      <c r="I14" s="804">
        <v>2.6218093104803737</v>
      </c>
      <c r="J14" s="634"/>
      <c r="K14" s="805">
        <v>6706</v>
      </c>
      <c r="L14" s="804">
        <v>2.092081536896881</v>
      </c>
      <c r="M14" s="634"/>
      <c r="N14" s="805">
        <v>8815</v>
      </c>
      <c r="O14" s="804">
        <v>2.7500296373018203</v>
      </c>
      <c r="P14" s="634"/>
      <c r="Q14" s="805">
        <v>11685</v>
      </c>
      <c r="R14" s="804">
        <v>3.6453881238652035</v>
      </c>
      <c r="S14" s="634"/>
      <c r="T14" s="805">
        <v>20690</v>
      </c>
      <c r="U14" s="804">
        <v>6.4546923648071077</v>
      </c>
      <c r="V14" s="634"/>
      <c r="W14" s="805">
        <v>74011</v>
      </c>
      <c r="X14" s="804">
        <v>23.089329947401588</v>
      </c>
      <c r="Y14" s="634"/>
      <c r="Z14" s="805">
        <v>189898</v>
      </c>
      <c r="AA14" s="804">
        <f t="shared" si="0"/>
        <v>59.242782537077822</v>
      </c>
      <c r="AB14" s="637"/>
      <c r="AC14" s="691">
        <f t="shared" si="1"/>
        <v>320542</v>
      </c>
      <c r="AD14" s="692">
        <f t="shared" si="1"/>
        <v>100</v>
      </c>
      <c r="AF14" s="797"/>
    </row>
    <row r="15" spans="2:32" s="633" customFormat="1" ht="21" customHeight="1" x14ac:dyDescent="0.25">
      <c r="B15" s="1525"/>
      <c r="D15" s="904" t="s">
        <v>68</v>
      </c>
      <c r="E15" s="809">
        <f>SUM(E12:E14)</f>
        <v>1502</v>
      </c>
      <c r="F15" s="810">
        <f t="shared" ref="F15:F19" si="2">E15*100/$AC15</f>
        <v>0.15983348373146272</v>
      </c>
      <c r="G15" s="634"/>
      <c r="H15" s="809">
        <f>SUM(H12:H14)</f>
        <v>30273</v>
      </c>
      <c r="I15" s="810">
        <f t="shared" ref="I15:I19" si="3">H15*100/$AC15</f>
        <v>3.221464083224082</v>
      </c>
      <c r="J15" s="634"/>
      <c r="K15" s="809">
        <f>SUM(K12:K14)</f>
        <v>20535</v>
      </c>
      <c r="L15" s="810">
        <f t="shared" ref="L15:L19" si="4">K15*100/$AC15</f>
        <v>2.1852067832394053</v>
      </c>
      <c r="M15" s="634"/>
      <c r="N15" s="809">
        <f>SUM(N12:N14)</f>
        <v>28861</v>
      </c>
      <c r="O15" s="810">
        <f t="shared" ref="O15:O19" si="5">N15*100/$AC15</f>
        <v>3.0712078388640118</v>
      </c>
      <c r="P15" s="634"/>
      <c r="Q15" s="809">
        <f>SUM(Q12:Q14)</f>
        <v>32504</v>
      </c>
      <c r="R15" s="810">
        <f t="shared" ref="R15:R19" si="6">Q15*100/$AC15</f>
        <v>3.4588732058638243</v>
      </c>
      <c r="S15" s="634"/>
      <c r="T15" s="809">
        <f>SUM(T12:T14)</f>
        <v>52224</v>
      </c>
      <c r="U15" s="810">
        <f t="shared" ref="U15:U19" si="7">T15*100/$AC15</f>
        <v>5.5573527659067308</v>
      </c>
      <c r="V15" s="634"/>
      <c r="W15" s="809">
        <f>SUM(W12:W14)</f>
        <v>175712</v>
      </c>
      <c r="X15" s="810">
        <f t="shared" ref="X15:X19" si="8">W15*100/$AC15</f>
        <v>18.698176493623688</v>
      </c>
      <c r="Y15" s="634"/>
      <c r="Z15" s="809">
        <f>SUM(Z12:Z14)</f>
        <v>598117</v>
      </c>
      <c r="AA15" s="810">
        <f t="shared" si="0"/>
        <v>63.647885345546797</v>
      </c>
      <c r="AB15" s="637"/>
      <c r="AC15" s="811">
        <f>SUM(AC12:AC14)</f>
        <v>939728</v>
      </c>
      <c r="AD15" s="812">
        <f t="shared" si="1"/>
        <v>100</v>
      </c>
      <c r="AF15" s="797"/>
    </row>
    <row r="16" spans="2:32" s="633" customFormat="1" ht="21" customHeight="1" x14ac:dyDescent="0.25">
      <c r="B16" s="1523" t="s">
        <v>23</v>
      </c>
      <c r="D16" s="793" t="s">
        <v>31</v>
      </c>
      <c r="E16" s="796">
        <v>590</v>
      </c>
      <c r="F16" s="795">
        <v>0.39668665788128982</v>
      </c>
      <c r="G16" s="634"/>
      <c r="H16" s="796">
        <v>21486</v>
      </c>
      <c r="I16" s="795">
        <v>14.446117849554904</v>
      </c>
      <c r="J16" s="634"/>
      <c r="K16" s="796">
        <v>9459</v>
      </c>
      <c r="L16" s="795">
        <v>6.3597611811849504</v>
      </c>
      <c r="M16" s="634"/>
      <c r="N16" s="796">
        <v>10873</v>
      </c>
      <c r="O16" s="795">
        <v>7.3104644595648551</v>
      </c>
      <c r="P16" s="634"/>
      <c r="Q16" s="796">
        <v>9413</v>
      </c>
      <c r="R16" s="795">
        <v>6.3288330688755616</v>
      </c>
      <c r="S16" s="634"/>
      <c r="T16" s="796">
        <v>12379</v>
      </c>
      <c r="U16" s="795">
        <v>8.3230239625635374</v>
      </c>
      <c r="V16" s="634"/>
      <c r="W16" s="796">
        <v>28087</v>
      </c>
      <c r="X16" s="795">
        <v>18.884301965952183</v>
      </c>
      <c r="Y16" s="634"/>
      <c r="Z16" s="796">
        <v>56445</v>
      </c>
      <c r="AA16" s="795">
        <f t="shared" si="0"/>
        <v>37.95081085442272</v>
      </c>
      <c r="AB16" s="637"/>
      <c r="AC16" s="675">
        <f>E16+H16+K16+N16+Q16+T16+W16+Z16</f>
        <v>148732</v>
      </c>
      <c r="AD16" s="676">
        <f>F16+I16+L16+O16+R16+U16+X16+AA16</f>
        <v>100</v>
      </c>
      <c r="AF16" s="797"/>
    </row>
    <row r="17" spans="2:32" s="633" customFormat="1" ht="21" customHeight="1" x14ac:dyDescent="0.25">
      <c r="B17" s="1524"/>
      <c r="D17" s="798" t="s">
        <v>49</v>
      </c>
      <c r="E17" s="801">
        <v>915</v>
      </c>
      <c r="F17" s="800">
        <v>0.42934968772435284</v>
      </c>
      <c r="G17" s="634"/>
      <c r="H17" s="801">
        <v>28936</v>
      </c>
      <c r="I17" s="800">
        <v>13.577773293980188</v>
      </c>
      <c r="J17" s="634"/>
      <c r="K17" s="801">
        <v>12190</v>
      </c>
      <c r="L17" s="800">
        <v>5.7199701566774435</v>
      </c>
      <c r="M17" s="634"/>
      <c r="N17" s="801">
        <v>14691</v>
      </c>
      <c r="O17" s="800">
        <v>6.8935259697906748</v>
      </c>
      <c r="P17" s="634"/>
      <c r="Q17" s="801">
        <v>14887</v>
      </c>
      <c r="R17" s="800">
        <v>6.9854959575436508</v>
      </c>
      <c r="S17" s="634"/>
      <c r="T17" s="801">
        <v>21651</v>
      </c>
      <c r="U17" s="800">
        <v>10.159399004284111</v>
      </c>
      <c r="V17" s="634"/>
      <c r="W17" s="801">
        <v>42885</v>
      </c>
      <c r="X17" s="800">
        <v>20.123127167277453</v>
      </c>
      <c r="Y17" s="634"/>
      <c r="Z17" s="801">
        <v>76958</v>
      </c>
      <c r="AA17" s="800">
        <f t="shared" si="0"/>
        <v>36.111358762722126</v>
      </c>
      <c r="AB17" s="637"/>
      <c r="AC17" s="683">
        <f t="shared" ref="AC17:AD19" si="9">E17+H17+K17+N17+Q17+T17+W17+Z17</f>
        <v>213113</v>
      </c>
      <c r="AD17" s="684">
        <f t="shared" si="9"/>
        <v>100</v>
      </c>
      <c r="AF17" s="797"/>
    </row>
    <row r="18" spans="2:32" s="633" customFormat="1" ht="21" customHeight="1" x14ac:dyDescent="0.25">
      <c r="B18" s="1524"/>
      <c r="D18" s="802" t="s">
        <v>50</v>
      </c>
      <c r="E18" s="805">
        <v>360</v>
      </c>
      <c r="F18" s="804">
        <v>0.19146084625694046</v>
      </c>
      <c r="G18" s="634"/>
      <c r="H18" s="805">
        <v>19325</v>
      </c>
      <c r="I18" s="804">
        <v>10.277724594209372</v>
      </c>
      <c r="J18" s="634"/>
      <c r="K18" s="805">
        <v>11372</v>
      </c>
      <c r="L18" s="804">
        <v>6.0480353989831306</v>
      </c>
      <c r="M18" s="634"/>
      <c r="N18" s="805">
        <v>12386</v>
      </c>
      <c r="O18" s="804">
        <v>6.5873167826068455</v>
      </c>
      <c r="P18" s="634"/>
      <c r="Q18" s="805">
        <v>13354</v>
      </c>
      <c r="R18" s="804">
        <v>7.1021337247643972</v>
      </c>
      <c r="S18" s="634"/>
      <c r="T18" s="805">
        <v>20193</v>
      </c>
      <c r="U18" s="804">
        <v>10.739357967962219</v>
      </c>
      <c r="V18" s="634"/>
      <c r="W18" s="805">
        <v>38904</v>
      </c>
      <c r="X18" s="804">
        <v>20.690535452166699</v>
      </c>
      <c r="Y18" s="634"/>
      <c r="Z18" s="805">
        <v>72134</v>
      </c>
      <c r="AA18" s="804">
        <f t="shared" si="0"/>
        <v>38.363435233050396</v>
      </c>
      <c r="AB18" s="637"/>
      <c r="AC18" s="691">
        <f t="shared" si="9"/>
        <v>188028</v>
      </c>
      <c r="AD18" s="692">
        <f t="shared" si="9"/>
        <v>100</v>
      </c>
      <c r="AF18" s="797"/>
    </row>
    <row r="19" spans="2:32" s="633" customFormat="1" ht="21" customHeight="1" x14ac:dyDescent="0.25">
      <c r="B19" s="1525"/>
      <c r="D19" s="905" t="s">
        <v>68</v>
      </c>
      <c r="E19" s="809">
        <f>SUM(E16:E18)</f>
        <v>1865</v>
      </c>
      <c r="F19" s="810">
        <f t="shared" si="2"/>
        <v>0.33916922634862962</v>
      </c>
      <c r="G19" s="634"/>
      <c r="H19" s="809">
        <f>SUM(H16:H18)</f>
        <v>69747</v>
      </c>
      <c r="I19" s="810">
        <f t="shared" si="3"/>
        <v>12.684201624738803</v>
      </c>
      <c r="J19" s="634"/>
      <c r="K19" s="809">
        <f>SUM(K16:K18)</f>
        <v>33021</v>
      </c>
      <c r="L19" s="810">
        <f t="shared" si="4"/>
        <v>6.0052048382080949</v>
      </c>
      <c r="M19" s="634"/>
      <c r="N19" s="809">
        <f>SUM(N16:N18)</f>
        <v>37950</v>
      </c>
      <c r="O19" s="810">
        <f t="shared" si="5"/>
        <v>6.9015936407134015</v>
      </c>
      <c r="P19" s="634"/>
      <c r="Q19" s="809">
        <f>SUM(Q16:Q18)</f>
        <v>37654</v>
      </c>
      <c r="R19" s="810">
        <f t="shared" si="6"/>
        <v>6.8477630289175861</v>
      </c>
      <c r="S19" s="634"/>
      <c r="T19" s="809">
        <f>SUM(T16:T18)</f>
        <v>54223</v>
      </c>
      <c r="U19" s="810">
        <f t="shared" si="7"/>
        <v>9.8610042682583074</v>
      </c>
      <c r="V19" s="634"/>
      <c r="W19" s="809">
        <f>SUM(W16:W18)</f>
        <v>109876</v>
      </c>
      <c r="X19" s="810">
        <f t="shared" si="8"/>
        <v>19.982068586746394</v>
      </c>
      <c r="Y19" s="634"/>
      <c r="Z19" s="809">
        <f>SUM(Z16:Z18)</f>
        <v>205537</v>
      </c>
      <c r="AA19" s="810">
        <f t="shared" si="0"/>
        <v>37.37899478606878</v>
      </c>
      <c r="AB19" s="637"/>
      <c r="AC19" s="811">
        <f>SUM(AC16:AC18)</f>
        <v>549873</v>
      </c>
      <c r="AD19" s="812">
        <f t="shared" si="9"/>
        <v>100</v>
      </c>
      <c r="AF19" s="797"/>
    </row>
    <row r="20" spans="2:32" s="649" customFormat="1" ht="3" customHeight="1" x14ac:dyDescent="0.25">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18" customFormat="1" ht="18" customHeight="1" x14ac:dyDescent="0.25">
      <c r="B21" s="1589" t="s">
        <v>0</v>
      </c>
      <c r="C21" s="1590"/>
      <c r="D21" s="1591"/>
      <c r="E21" s="1254">
        <f>E15+E19</f>
        <v>3367</v>
      </c>
      <c r="F21" s="1255">
        <f>E21*100/$AC21</f>
        <v>0.22603368284527198</v>
      </c>
      <c r="G21" s="1249"/>
      <c r="H21" s="1254">
        <f>H15+H19</f>
        <v>100020</v>
      </c>
      <c r="I21" s="1255">
        <f>H21*100/$AC21</f>
        <v>6.7145497351304142</v>
      </c>
      <c r="J21" s="1249"/>
      <c r="K21" s="1254">
        <f>K15+K19</f>
        <v>53556</v>
      </c>
      <c r="L21" s="1255">
        <f>K21*100/$AC21</f>
        <v>3.5953251911082229</v>
      </c>
      <c r="M21" s="1249"/>
      <c r="N21" s="1254">
        <f>N15+N19</f>
        <v>66811</v>
      </c>
      <c r="O21" s="1255">
        <f>N21*100/$AC21</f>
        <v>4.4851607913797054</v>
      </c>
      <c r="P21" s="1249"/>
      <c r="Q21" s="1254">
        <f>Q15+Q19</f>
        <v>70158</v>
      </c>
      <c r="R21" s="1255">
        <f>Q21*100/$AC21</f>
        <v>4.7098518328062351</v>
      </c>
      <c r="S21" s="1249"/>
      <c r="T21" s="1254">
        <f>T15+T19</f>
        <v>106447</v>
      </c>
      <c r="U21" s="1255">
        <f>T21*100/$AC21</f>
        <v>7.1460075550432629</v>
      </c>
      <c r="V21" s="1249"/>
      <c r="W21" s="1254">
        <f>W15+W19</f>
        <v>285588</v>
      </c>
      <c r="X21" s="1255">
        <f>W21*100/$AC21</f>
        <v>19.172113874789289</v>
      </c>
      <c r="Y21" s="1249"/>
      <c r="Z21" s="1254">
        <f>Z15+Z19</f>
        <v>803654</v>
      </c>
      <c r="AA21" s="1255">
        <f>Z21*100/$AC21</f>
        <v>53.950957336897602</v>
      </c>
      <c r="AB21" s="1249"/>
      <c r="AC21" s="1254">
        <f>AC15+AC19</f>
        <v>1489601</v>
      </c>
      <c r="AD21" s="1255">
        <f>F21+I21+L21+O21+R21+U21+X21+AA21</f>
        <v>100</v>
      </c>
    </row>
    <row r="22" spans="2:32" s="631" customFormat="1" ht="5.25" customHeight="1" x14ac:dyDescent="0.25">
      <c r="B22" s="651"/>
      <c r="C22" s="651"/>
      <c r="D22" s="651"/>
      <c r="E22" s="651"/>
      <c r="F22" s="651"/>
      <c r="G22" s="651"/>
      <c r="H22" s="651"/>
      <c r="I22" s="651"/>
      <c r="J22" s="651"/>
      <c r="K22" s="651"/>
      <c r="L22" s="651"/>
      <c r="M22" s="651"/>
      <c r="N22" s="651"/>
      <c r="O22" s="652"/>
      <c r="P22" s="652"/>
    </row>
    <row r="23" spans="2:32" s="631" customFormat="1" ht="5.25" customHeight="1" x14ac:dyDescent="0.25">
      <c r="B23" s="651"/>
      <c r="C23" s="651"/>
      <c r="D23" s="651"/>
      <c r="E23" s="651"/>
      <c r="F23" s="651"/>
      <c r="G23" s="651"/>
      <c r="H23" s="651"/>
      <c r="I23" s="651"/>
      <c r="J23" s="651"/>
      <c r="K23" s="651"/>
      <c r="L23" s="651"/>
      <c r="M23" s="651"/>
      <c r="N23" s="651"/>
      <c r="O23" s="652"/>
      <c r="P23" s="652"/>
    </row>
    <row r="24" spans="2:32" s="631" customFormat="1" ht="12.75" customHeight="1" x14ac:dyDescent="0.25">
      <c r="B24" s="652"/>
      <c r="C24" s="652"/>
      <c r="D24" s="652"/>
      <c r="E24" s="652"/>
      <c r="F24" s="652"/>
      <c r="G24" s="652"/>
      <c r="H24" s="652"/>
      <c r="I24" s="652"/>
      <c r="J24" s="652"/>
      <c r="K24" s="652"/>
      <c r="L24" s="652"/>
      <c r="M24" s="652"/>
      <c r="N24" s="652"/>
      <c r="O24" s="652"/>
      <c r="P24" s="652"/>
    </row>
    <row r="25" spans="2:32" s="649" customFormat="1" ht="24.75" customHeight="1" x14ac:dyDescent="0.25">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5">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5">
      <c r="B27" s="652"/>
      <c r="C27" s="652"/>
      <c r="D27" s="652"/>
      <c r="E27" s="652"/>
      <c r="F27" s="652"/>
      <c r="G27" s="652"/>
      <c r="H27" s="652"/>
      <c r="I27" s="652"/>
      <c r="J27" s="652"/>
      <c r="K27" s="652"/>
      <c r="L27" s="652"/>
      <c r="M27" s="652"/>
      <c r="N27" s="652"/>
      <c r="O27" s="652"/>
      <c r="P27" s="652"/>
    </row>
    <row r="28" spans="2:32" s="631" customFormat="1" x14ac:dyDescent="0.25">
      <c r="B28" s="652"/>
      <c r="C28" s="652"/>
      <c r="D28" s="652"/>
      <c r="E28" s="652"/>
      <c r="F28" s="652"/>
      <c r="G28" s="652"/>
      <c r="H28" s="652"/>
      <c r="I28" s="652"/>
      <c r="J28" s="652"/>
      <c r="K28" s="652"/>
      <c r="L28" s="652"/>
      <c r="M28" s="652"/>
      <c r="N28" s="652"/>
      <c r="O28" s="652"/>
      <c r="P28" s="652"/>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C35" s="1592" t="s">
        <v>14</v>
      </c>
      <c r="D35" s="1592"/>
      <c r="E35" s="1592"/>
      <c r="F35" s="1592"/>
      <c r="G35" s="1592"/>
      <c r="H35" s="1592"/>
      <c r="I35" s="1592"/>
      <c r="J35" s="1592"/>
      <c r="K35" s="1592"/>
      <c r="L35" s="1592"/>
      <c r="M35" s="652"/>
      <c r="N35" s="652"/>
      <c r="O35" s="652"/>
      <c r="P35" s="652"/>
    </row>
    <row r="36" spans="2:16" s="631" customFormat="1" x14ac:dyDescent="0.25">
      <c r="L36" s="652"/>
      <c r="M36" s="652"/>
      <c r="N36" s="652"/>
      <c r="O36" s="652"/>
      <c r="P36" s="652"/>
    </row>
    <row r="37" spans="2:16" s="631" customFormat="1" x14ac:dyDescent="0.25">
      <c r="B37" s="652"/>
      <c r="C37" s="652"/>
      <c r="D37" s="652"/>
      <c r="E37" s="652"/>
      <c r="F37" s="652"/>
      <c r="G37" s="652"/>
      <c r="H37" s="652"/>
      <c r="I37" s="652"/>
      <c r="J37" s="652"/>
      <c r="K37" s="652"/>
      <c r="L37" s="652"/>
      <c r="M37" s="652"/>
      <c r="N37" s="652"/>
      <c r="O37" s="652"/>
      <c r="P37" s="652"/>
    </row>
    <row r="38" spans="2:16" s="631" customFormat="1" ht="5.25" customHeight="1" x14ac:dyDescent="0.25">
      <c r="B38" s="652"/>
      <c r="C38" s="652"/>
      <c r="D38" s="652"/>
      <c r="E38" s="652"/>
      <c r="F38" s="652"/>
      <c r="G38" s="652"/>
      <c r="H38" s="652"/>
      <c r="I38" s="652"/>
      <c r="J38" s="652"/>
      <c r="K38" s="652"/>
      <c r="L38" s="652"/>
      <c r="M38" s="652"/>
      <c r="N38" s="652"/>
      <c r="O38" s="652"/>
      <c r="P38" s="652"/>
    </row>
    <row r="39" spans="2:16" s="631" customFormat="1" ht="5.25" customHeight="1" x14ac:dyDescent="0.25">
      <c r="B39" s="652"/>
      <c r="C39" s="652"/>
      <c r="D39" s="652"/>
      <c r="E39" s="652"/>
      <c r="F39" s="652"/>
      <c r="G39" s="652"/>
      <c r="H39" s="652"/>
      <c r="I39" s="652"/>
      <c r="J39" s="652"/>
      <c r="K39" s="652"/>
      <c r="L39" s="652"/>
      <c r="M39" s="652"/>
      <c r="N39" s="652"/>
      <c r="O39" s="652"/>
      <c r="P39" s="652"/>
    </row>
    <row r="40" spans="2:16" s="631" customFormat="1" ht="16.5" customHeight="1" x14ac:dyDescent="0.25">
      <c r="B40" s="652"/>
      <c r="C40" s="652"/>
      <c r="D40" s="652"/>
      <c r="E40" s="652"/>
      <c r="F40" s="652"/>
      <c r="G40" s="652"/>
      <c r="H40" s="652"/>
      <c r="I40" s="652"/>
      <c r="J40" s="652"/>
      <c r="K40" s="652"/>
      <c r="L40" s="652"/>
      <c r="M40" s="652"/>
      <c r="N40" s="652"/>
      <c r="O40" s="652"/>
      <c r="P40" s="652"/>
    </row>
    <row r="41" spans="2:16" s="631" customFormat="1" x14ac:dyDescent="0.25">
      <c r="B41" s="652"/>
      <c r="C41" s="652"/>
      <c r="D41" s="652"/>
      <c r="E41" s="652"/>
      <c r="F41" s="652"/>
      <c r="G41" s="652"/>
      <c r="H41" s="652"/>
      <c r="I41" s="652"/>
      <c r="J41" s="652"/>
      <c r="K41" s="652"/>
      <c r="L41" s="652"/>
      <c r="M41" s="652"/>
      <c r="N41" s="652"/>
      <c r="O41" s="652"/>
      <c r="P41" s="652"/>
    </row>
    <row r="42" spans="2:16" s="631" customFormat="1" x14ac:dyDescent="0.25"/>
    <row r="43" spans="2:16" s="650" customFormat="1" x14ac:dyDescent="0.25"/>
    <row r="44" spans="2:16" s="657" customFormat="1" ht="12.75" customHeight="1" x14ac:dyDescent="0.25">
      <c r="B44" s="1484"/>
      <c r="C44" s="1485"/>
      <c r="D44" s="1485"/>
      <c r="E44" s="1485"/>
      <c r="F44" s="1485"/>
      <c r="G44" s="1485"/>
      <c r="H44" s="1485"/>
      <c r="I44" s="1485"/>
      <c r="J44" s="1485"/>
      <c r="K44" s="1485"/>
      <c r="L44" s="1485"/>
      <c r="M44" s="1485"/>
      <c r="N44" s="1485"/>
      <c r="O44" s="1485"/>
      <c r="P44" s="656"/>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450"/>
      <c r="C2" s="1450"/>
      <c r="D2" s="1450"/>
      <c r="E2" s="1450"/>
      <c r="F2" s="1450"/>
      <c r="G2" s="1450"/>
      <c r="H2" s="1450"/>
      <c r="I2" s="1450"/>
      <c r="O2" s="37"/>
    </row>
    <row r="3" spans="1:50" s="38" customFormat="1" ht="4.5" customHeight="1" x14ac:dyDescent="0.25">
      <c r="B3" s="1451"/>
      <c r="C3" s="1451"/>
      <c r="D3" s="1451"/>
      <c r="E3" s="1451"/>
      <c r="F3" s="1451"/>
      <c r="G3" s="1451"/>
      <c r="H3" s="1451"/>
      <c r="I3" s="1451"/>
      <c r="O3" s="37"/>
    </row>
    <row r="4" spans="1:50" s="38" customFormat="1" ht="37.5" customHeight="1" x14ac:dyDescent="0.25">
      <c r="A4" s="1595" t="s">
        <v>207</v>
      </c>
      <c r="B4" s="1595"/>
      <c r="C4" s="1595"/>
      <c r="D4" s="1595"/>
      <c r="E4" s="1595"/>
      <c r="F4" s="1595"/>
      <c r="G4" s="1595"/>
      <c r="H4" s="1595"/>
      <c r="I4" s="1595"/>
      <c r="J4" s="1595"/>
      <c r="K4" s="1595"/>
      <c r="L4" s="1595"/>
      <c r="M4" s="1595"/>
      <c r="N4" s="1595"/>
      <c r="O4" s="1595"/>
      <c r="P4" s="1595"/>
      <c r="Q4" s="1595"/>
      <c r="R4" s="1595"/>
      <c r="S4" s="1595"/>
      <c r="T4" s="1595"/>
      <c r="U4" s="1595"/>
      <c r="V4" s="1595"/>
      <c r="W4" s="1595"/>
      <c r="X4" s="1595"/>
      <c r="Y4" s="1595"/>
      <c r="Z4" s="1595"/>
    </row>
    <row r="5" spans="1:50" s="38" customFormat="1" ht="17.25" customHeight="1" x14ac:dyDescent="0.25">
      <c r="B5" s="1462" t="e">
        <f>#REF!</f>
        <v>#REF!</v>
      </c>
      <c r="C5" s="1462"/>
      <c r="D5" s="1462"/>
      <c r="E5" s="1462"/>
      <c r="F5" s="1462"/>
      <c r="G5" s="1462"/>
      <c r="H5" s="1462"/>
      <c r="I5" s="1462"/>
      <c r="J5" s="1462"/>
      <c r="K5" s="1462"/>
      <c r="L5" s="1462"/>
      <c r="M5" s="1462"/>
      <c r="N5" s="1462"/>
      <c r="O5" s="1462"/>
      <c r="P5" s="1462"/>
      <c r="Q5" s="1462"/>
      <c r="R5" s="1462"/>
      <c r="S5" s="1462"/>
      <c r="T5" s="1462"/>
      <c r="U5" s="1462"/>
      <c r="V5" s="1462"/>
      <c r="W5" s="1462"/>
      <c r="X5" s="1462"/>
      <c r="Y5" s="1462"/>
      <c r="Z5" s="1462"/>
    </row>
    <row r="6" spans="1:50" s="38" customFormat="1" ht="6" customHeight="1" x14ac:dyDescent="0.25">
      <c r="O6" s="37"/>
    </row>
    <row r="7" spans="1:50" s="41" customFormat="1" ht="12.75" customHeight="1" x14ac:dyDescent="0.25">
      <c r="A7" s="39"/>
      <c r="B7" s="1452" t="s">
        <v>12</v>
      </c>
      <c r="C7" s="40"/>
      <c r="D7" s="1458" t="s">
        <v>109</v>
      </c>
      <c r="E7" s="1455"/>
      <c r="F7" s="181"/>
      <c r="G7" s="1455"/>
      <c r="H7" s="1455"/>
      <c r="I7" s="181"/>
      <c r="J7" s="1455"/>
      <c r="K7" s="1455"/>
      <c r="L7" s="181"/>
      <c r="M7" s="1455"/>
      <c r="N7" s="1456"/>
      <c r="O7" s="40"/>
      <c r="P7" s="1458" t="s">
        <v>179</v>
      </c>
      <c r="Q7" s="1455"/>
      <c r="R7" s="181"/>
      <c r="S7" s="1455"/>
      <c r="T7" s="1455"/>
      <c r="U7" s="181"/>
      <c r="V7" s="1455"/>
      <c r="W7" s="1455"/>
      <c r="X7" s="181"/>
      <c r="Y7" s="1455"/>
      <c r="Z7" s="1456"/>
      <c r="AA7" s="116"/>
      <c r="AB7" s="116"/>
      <c r="AC7" s="117"/>
      <c r="AD7" s="117"/>
      <c r="AE7" s="117"/>
      <c r="AF7" s="117"/>
      <c r="AG7" s="117"/>
      <c r="AH7" s="117"/>
      <c r="AI7" s="118"/>
    </row>
    <row r="8" spans="1:50" s="41" customFormat="1" ht="37.5" customHeight="1" x14ac:dyDescent="0.25">
      <c r="A8" s="39"/>
      <c r="B8" s="1453"/>
      <c r="C8" s="40"/>
      <c r="D8" s="1459"/>
      <c r="E8" s="1460"/>
      <c r="F8" s="40"/>
      <c r="G8" s="1458" t="s">
        <v>169</v>
      </c>
      <c r="H8" s="1456"/>
      <c r="I8" s="40"/>
      <c r="J8" s="1458" t="s">
        <v>175</v>
      </c>
      <c r="K8" s="1456"/>
      <c r="L8" s="40"/>
      <c r="M8" s="1458" t="s">
        <v>170</v>
      </c>
      <c r="N8" s="1456"/>
      <c r="O8" s="40"/>
      <c r="P8" s="1459"/>
      <c r="Q8" s="1461"/>
      <c r="R8" s="130"/>
      <c r="S8" s="1458" t="s">
        <v>180</v>
      </c>
      <c r="T8" s="1456"/>
      <c r="U8" s="40"/>
      <c r="V8" s="1458" t="s">
        <v>181</v>
      </c>
      <c r="W8" s="1456"/>
      <c r="X8" s="40"/>
      <c r="Y8" s="1458" t="s">
        <v>182</v>
      </c>
      <c r="Z8" s="1456"/>
      <c r="AA8" s="116"/>
      <c r="AB8" s="116"/>
      <c r="AC8" s="117"/>
      <c r="AD8" s="117"/>
      <c r="AE8" s="117"/>
      <c r="AF8" s="117"/>
      <c r="AG8" s="117"/>
      <c r="AH8" s="117"/>
      <c r="AI8" s="118"/>
    </row>
    <row r="9" spans="1:50" s="46" customFormat="1" ht="36.75" customHeight="1" x14ac:dyDescent="0.25">
      <c r="A9" s="42"/>
      <c r="B9" s="1454"/>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457" t="s">
        <v>217</v>
      </c>
      <c r="C33" s="1457"/>
      <c r="D33" s="1457"/>
      <c r="E33" s="1457"/>
      <c r="F33" s="1457"/>
      <c r="G33" s="1457"/>
      <c r="H33" s="1457"/>
      <c r="I33" s="1457"/>
      <c r="J33" s="1457"/>
      <c r="K33" s="1457"/>
      <c r="L33" s="1457"/>
      <c r="M33" s="1457"/>
      <c r="O33" s="86"/>
    </row>
    <row r="34" spans="2:19" ht="29.25" customHeight="1" x14ac:dyDescent="0.25">
      <c r="B34" s="1449"/>
      <c r="C34" s="1449"/>
      <c r="D34" s="1449"/>
      <c r="E34" s="1449"/>
      <c r="F34" s="1449"/>
      <c r="G34" s="1449"/>
      <c r="H34" s="1449"/>
      <c r="I34" s="1449"/>
      <c r="J34" s="1449"/>
      <c r="K34" s="1449"/>
      <c r="L34" s="1449"/>
      <c r="M34" s="1449"/>
      <c r="N34" s="1449"/>
      <c r="O34" s="1449"/>
      <c r="P34" s="1449"/>
      <c r="Q34" s="89"/>
      <c r="R34" s="89"/>
      <c r="S34" s="89"/>
    </row>
    <row r="35" spans="2:19" ht="4.5" customHeight="1" x14ac:dyDescent="0.25">
      <c r="B35" s="1448"/>
      <c r="C35" s="1448"/>
      <c r="D35" s="1448"/>
      <c r="E35" s="1448"/>
      <c r="F35" s="1448"/>
      <c r="G35" s="1448"/>
      <c r="H35" s="1448"/>
      <c r="I35" s="1448"/>
      <c r="J35" s="1448"/>
      <c r="K35" s="1448"/>
      <c r="L35" s="1448"/>
      <c r="M35" s="1448"/>
      <c r="N35" s="1448"/>
      <c r="O35" s="1448"/>
      <c r="P35" s="1448"/>
      <c r="Q35" s="89"/>
      <c r="R35" s="89"/>
      <c r="S35" s="89"/>
    </row>
    <row r="38" spans="2:19" x14ac:dyDescent="0.25">
      <c r="L38" s="90"/>
      <c r="M38" s="90"/>
      <c r="N38" s="90"/>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B6" sqref="B6:AC6"/>
    </sheetView>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0.54296875" style="615" customWidth="1"/>
    <col min="7" max="7" width="8" style="615" customWidth="1"/>
    <col min="8" max="8" width="0.54296875" style="615" customWidth="1"/>
    <col min="9" max="9" width="6.7265625" style="615" customWidth="1"/>
    <col min="10" max="10" width="0.54296875" style="615" customWidth="1"/>
    <col min="11" max="11" width="6.81640625" style="615" customWidth="1"/>
    <col min="12" max="12" width="0.54296875" style="615" customWidth="1"/>
    <col min="13" max="13" width="7" style="615" customWidth="1"/>
    <col min="14" max="14" width="0.54296875" style="615" customWidth="1"/>
    <col min="15" max="15" width="8.1796875" style="615" customWidth="1"/>
    <col min="16" max="16" width="0.7265625" style="615" customWidth="1"/>
    <col min="17" max="17" width="7.54296875" style="615" customWidth="1"/>
    <col min="18" max="18" width="0.54296875" style="615" customWidth="1"/>
    <col min="19" max="19" width="7.26953125" style="615" customWidth="1"/>
    <col min="20" max="20" width="0.7265625" style="615" customWidth="1"/>
    <col min="21" max="21" width="5.1796875" style="615" customWidth="1"/>
    <col min="22" max="22" width="4.54296875" style="615" bestFit="1" customWidth="1"/>
    <col min="23" max="23" width="7" style="615" bestFit="1" customWidth="1"/>
    <col min="24" max="24" width="4.54296875" style="615" bestFit="1" customWidth="1"/>
    <col min="25" max="25" width="7" style="615" bestFit="1" customWidth="1"/>
    <col min="26" max="26" width="4.54296875" style="615" bestFit="1" customWidth="1"/>
    <col min="27" max="27" width="7" style="615" bestFit="1" customWidth="1"/>
    <col min="28" max="28" width="4.54296875" style="615" bestFit="1" customWidth="1"/>
    <col min="29" max="29" width="7" style="615" bestFit="1" customWidth="1"/>
    <col min="30" max="16384" width="11.453125" style="615"/>
  </cols>
  <sheetData>
    <row r="1" spans="2:30" hidden="1" x14ac:dyDescent="0.25">
      <c r="E1" s="616" t="s">
        <v>36</v>
      </c>
      <c r="G1" s="616" t="s">
        <v>21</v>
      </c>
      <c r="I1" s="616" t="s">
        <v>20</v>
      </c>
      <c r="K1" s="616" t="s">
        <v>19</v>
      </c>
      <c r="M1" s="616" t="s">
        <v>18</v>
      </c>
      <c r="O1" s="616" t="s">
        <v>17</v>
      </c>
      <c r="Q1" s="616" t="s">
        <v>16</v>
      </c>
      <c r="S1" s="616" t="s">
        <v>15</v>
      </c>
    </row>
    <row r="2" spans="2:30" s="613" customFormat="1" x14ac:dyDescent="0.25">
      <c r="C2" s="617"/>
      <c r="D2" s="617"/>
      <c r="T2" s="617"/>
    </row>
    <row r="3" spans="2:30" s="619" customFormat="1" ht="47.25" customHeight="1" x14ac:dyDescent="0.35">
      <c r="B3" s="1489"/>
      <c r="C3" s="1489"/>
      <c r="D3" s="1489"/>
      <c r="E3" s="1489"/>
      <c r="F3" s="1489"/>
      <c r="G3" s="1489"/>
      <c r="H3" s="1489"/>
      <c r="I3" s="1489"/>
      <c r="J3" s="618"/>
      <c r="Q3" s="620"/>
    </row>
    <row r="4" spans="2:30" s="621" customFormat="1" ht="2.25" customHeight="1" x14ac:dyDescent="0.25">
      <c r="B4" s="1490"/>
      <c r="C4" s="1490"/>
      <c r="D4" s="1490"/>
      <c r="E4" s="1490"/>
      <c r="F4" s="1490"/>
      <c r="G4" s="1490"/>
      <c r="H4" s="1490"/>
      <c r="I4" s="1490"/>
      <c r="J4" s="1490"/>
      <c r="K4" s="1490"/>
      <c r="L4" s="1490"/>
      <c r="M4" s="1490"/>
      <c r="N4" s="1490"/>
      <c r="O4" s="1490"/>
      <c r="P4" s="1490"/>
      <c r="Q4" s="1490"/>
      <c r="R4" s="1490"/>
      <c r="S4" s="1490"/>
      <c r="T4" s="1490"/>
    </row>
    <row r="5" spans="2:30" s="621" customFormat="1" ht="16.5" customHeight="1" x14ac:dyDescent="0.25">
      <c r="B5" s="1491" t="s">
        <v>430</v>
      </c>
      <c r="C5" s="1491"/>
      <c r="D5" s="1491"/>
      <c r="E5" s="1491"/>
      <c r="F5" s="1491"/>
      <c r="G5" s="1491"/>
      <c r="H5" s="1491"/>
      <c r="I5" s="1491"/>
      <c r="J5" s="1491"/>
      <c r="K5" s="1491"/>
      <c r="L5" s="1491"/>
      <c r="M5" s="1491"/>
      <c r="N5" s="1491"/>
      <c r="O5" s="1491"/>
      <c r="P5" s="1491"/>
      <c r="Q5" s="1491"/>
      <c r="R5" s="1491"/>
      <c r="S5" s="1491"/>
      <c r="T5" s="1491"/>
      <c r="U5" s="1491"/>
      <c r="V5" s="1491"/>
      <c r="W5" s="1491"/>
      <c r="X5" s="1491"/>
      <c r="Y5" s="1491"/>
      <c r="Z5" s="1491"/>
      <c r="AA5" s="1491"/>
      <c r="AB5" s="1491"/>
      <c r="AC5" s="1491"/>
    </row>
    <row r="6" spans="2:30" s="621" customFormat="1" ht="14.25" customHeight="1" x14ac:dyDescent="0.25">
      <c r="B6" s="1425" t="str">
        <f>porsaad!$B$6</f>
        <v>Situación a 31 de octubre de 2024</v>
      </c>
      <c r="C6" s="1425"/>
      <c r="D6" s="1425"/>
      <c r="E6" s="1425"/>
      <c r="F6" s="1425"/>
      <c r="G6" s="1425"/>
      <c r="H6" s="1425"/>
      <c r="I6" s="1425"/>
      <c r="J6" s="1425"/>
      <c r="K6" s="1425"/>
      <c r="L6" s="1425"/>
      <c r="M6" s="1425"/>
      <c r="N6" s="1425"/>
      <c r="O6" s="1425"/>
      <c r="P6" s="1425"/>
      <c r="Q6" s="1425"/>
      <c r="R6" s="1425"/>
      <c r="S6" s="1425"/>
      <c r="T6" s="1425"/>
      <c r="U6" s="1425"/>
      <c r="V6" s="1425"/>
      <c r="W6" s="1425"/>
      <c r="X6" s="1425"/>
      <c r="Y6" s="1425"/>
      <c r="Z6" s="1425"/>
      <c r="AA6" s="1425"/>
      <c r="AB6" s="1425"/>
      <c r="AC6" s="1425"/>
    </row>
    <row r="7" spans="2:30" s="906" customFormat="1" ht="5.25" customHeight="1" x14ac:dyDescent="0.25"/>
    <row r="8" spans="2:30" s="715" customFormat="1" ht="21.75" customHeight="1" x14ac:dyDescent="0.25">
      <c r="B8" s="1507" t="s">
        <v>27</v>
      </c>
      <c r="D8" s="1507" t="s">
        <v>112</v>
      </c>
      <c r="E8" s="1507" t="s">
        <v>26</v>
      </c>
      <c r="F8" s="1507"/>
      <c r="G8" s="1507"/>
      <c r="H8" s="1507"/>
      <c r="I8" s="1507"/>
      <c r="J8" s="1507"/>
      <c r="K8" s="1507"/>
      <c r="L8" s="1507"/>
      <c r="M8" s="1507"/>
      <c r="N8" s="1507"/>
      <c r="O8" s="1507"/>
      <c r="P8" s="1507"/>
      <c r="Q8" s="1507"/>
      <c r="R8" s="1507"/>
      <c r="S8" s="1507"/>
    </row>
    <row r="9" spans="2:30" s="715" customFormat="1" ht="21.75" customHeight="1" x14ac:dyDescent="0.25">
      <c r="B9" s="1507"/>
      <c r="D9" s="1507"/>
      <c r="E9" s="713" t="s">
        <v>22</v>
      </c>
      <c r="F9" s="713"/>
      <c r="G9" s="713" t="s">
        <v>21</v>
      </c>
      <c r="H9" s="713"/>
      <c r="I9" s="713" t="s">
        <v>20</v>
      </c>
      <c r="J9" s="713"/>
      <c r="K9" s="713" t="s">
        <v>19</v>
      </c>
      <c r="L9" s="713"/>
      <c r="M9" s="713" t="s">
        <v>18</v>
      </c>
      <c r="N9" s="713"/>
      <c r="O9" s="713" t="s">
        <v>17</v>
      </c>
      <c r="P9" s="713"/>
      <c r="Q9" s="713" t="s">
        <v>16</v>
      </c>
      <c r="R9" s="713"/>
      <c r="S9" s="713" t="s">
        <v>15</v>
      </c>
    </row>
    <row r="10" spans="2:30" s="715" customFormat="1" ht="21.75" customHeight="1" x14ac:dyDescent="0.25">
      <c r="B10" s="1507"/>
      <c r="D10" s="1507"/>
      <c r="E10" s="713" t="s">
        <v>9</v>
      </c>
      <c r="F10" s="713"/>
      <c r="G10" s="713" t="s">
        <v>9</v>
      </c>
      <c r="H10" s="713"/>
      <c r="I10" s="713" t="s">
        <v>9</v>
      </c>
      <c r="J10" s="713"/>
      <c r="K10" s="713" t="s">
        <v>9</v>
      </c>
      <c r="L10" s="713"/>
      <c r="M10" s="713" t="s">
        <v>9</v>
      </c>
      <c r="N10" s="713"/>
      <c r="O10" s="713" t="s">
        <v>9</v>
      </c>
      <c r="P10" s="713"/>
      <c r="Q10" s="713" t="s">
        <v>9</v>
      </c>
      <c r="R10" s="713"/>
      <c r="S10" s="713" t="s">
        <v>9</v>
      </c>
    </row>
    <row r="11" spans="2:30" s="697" customFormat="1" ht="9" customHeight="1" x14ac:dyDescent="0.25">
      <c r="B11" s="713"/>
      <c r="D11" s="713"/>
      <c r="E11" s="713"/>
      <c r="F11" s="713"/>
      <c r="G11" s="713"/>
      <c r="H11" s="713"/>
      <c r="I11" s="713"/>
      <c r="J11" s="713"/>
      <c r="K11" s="713"/>
      <c r="L11" s="713"/>
      <c r="M11" s="713"/>
      <c r="N11" s="713"/>
      <c r="O11" s="713"/>
      <c r="P11" s="713"/>
      <c r="Q11" s="713"/>
      <c r="R11" s="713"/>
      <c r="S11" s="713"/>
    </row>
    <row r="12" spans="2:30" s="697" customFormat="1" ht="21" customHeight="1" x14ac:dyDescent="0.25">
      <c r="B12" s="1507" t="s">
        <v>24</v>
      </c>
      <c r="D12" s="907" t="s">
        <v>31</v>
      </c>
      <c r="E12" s="908">
        <f>'46perfpbsaad'!E12</f>
        <v>495</v>
      </c>
      <c r="F12" s="907"/>
      <c r="G12" s="908">
        <f>'46perfpbsaad'!H12</f>
        <v>10146</v>
      </c>
      <c r="H12" s="907"/>
      <c r="I12" s="908">
        <f>'46perfpbsaad'!K12</f>
        <v>6107</v>
      </c>
      <c r="J12" s="907"/>
      <c r="K12" s="908">
        <f>'46perfpbsaad'!N12</f>
        <v>8845</v>
      </c>
      <c r="L12" s="907"/>
      <c r="M12" s="908">
        <f>'46perfpbsaad'!Q12</f>
        <v>8363</v>
      </c>
      <c r="N12" s="907"/>
      <c r="O12" s="908">
        <f>'46perfpbsaad'!T12</f>
        <v>11356</v>
      </c>
      <c r="P12" s="907"/>
      <c r="Q12" s="908">
        <f>'46perfpbsaad'!W12</f>
        <v>37757</v>
      </c>
      <c r="R12" s="907"/>
      <c r="S12" s="908">
        <f>'46perfpbsaad'!Z12</f>
        <v>179703</v>
      </c>
      <c r="T12" s="909"/>
      <c r="V12" s="910">
        <f>E12/E$15</f>
        <v>0.32956058588548603</v>
      </c>
      <c r="W12" s="910">
        <f>G12/G$15</f>
        <v>0.33515013378257852</v>
      </c>
      <c r="X12" s="910">
        <f>I12/I$15</f>
        <v>0.29739469198928659</v>
      </c>
      <c r="Y12" s="910">
        <f>K12/K$15</f>
        <v>0.30646893732025915</v>
      </c>
      <c r="Z12" s="910">
        <f>M12/M$15</f>
        <v>0.25729141028796454</v>
      </c>
      <c r="AA12" s="910">
        <f>O12/O$15</f>
        <v>0.21744791666666666</v>
      </c>
      <c r="AB12" s="910">
        <f>Q12/Q$15</f>
        <v>0.21488003095975233</v>
      </c>
      <c r="AC12" s="910">
        <f>S12/S$15</f>
        <v>0.30044790567731733</v>
      </c>
      <c r="AD12" s="910"/>
    </row>
    <row r="13" spans="2:30" s="697" customFormat="1" ht="21" customHeight="1" x14ac:dyDescent="0.25">
      <c r="B13" s="1507"/>
      <c r="D13" s="907" t="s">
        <v>49</v>
      </c>
      <c r="E13" s="908">
        <f>'46perfpbsaad'!E13</f>
        <v>674</v>
      </c>
      <c r="F13" s="907"/>
      <c r="G13" s="908">
        <f>'46perfpbsaad'!H13</f>
        <v>11723</v>
      </c>
      <c r="H13" s="907"/>
      <c r="I13" s="908">
        <f>'46perfpbsaad'!K13</f>
        <v>7722</v>
      </c>
      <c r="J13" s="907"/>
      <c r="K13" s="908">
        <f>'46perfpbsaad'!N13</f>
        <v>11201</v>
      </c>
      <c r="L13" s="907"/>
      <c r="M13" s="908">
        <f>'46perfpbsaad'!Q13</f>
        <v>12456</v>
      </c>
      <c r="N13" s="907"/>
      <c r="O13" s="908">
        <f>'46perfpbsaad'!T13</f>
        <v>20178</v>
      </c>
      <c r="P13" s="907"/>
      <c r="Q13" s="908">
        <f>'46perfpbsaad'!W13</f>
        <v>63944</v>
      </c>
      <c r="R13" s="907"/>
      <c r="S13" s="908">
        <f>'46perfpbsaad'!Z13</f>
        <v>228516</v>
      </c>
      <c r="T13" s="909"/>
      <c r="V13" s="910">
        <f>E13/E$15</f>
        <v>0.44873501997336884</v>
      </c>
      <c r="W13" s="910">
        <f>G13/G$15</f>
        <v>0.38724275757275461</v>
      </c>
      <c r="X13" s="910">
        <f>I13/I$15</f>
        <v>0.37604090577063548</v>
      </c>
      <c r="Y13" s="910">
        <f>K13/K$15</f>
        <v>0.38810159038148367</v>
      </c>
      <c r="Z13" s="910">
        <f>M13/M$15</f>
        <v>0.38321437361555499</v>
      </c>
      <c r="AA13" s="910">
        <f>O13/O$15</f>
        <v>0.38637408088235292</v>
      </c>
      <c r="AB13" s="910">
        <f>Q13/Q$15</f>
        <v>0.36391367692587873</v>
      </c>
      <c r="AC13" s="910">
        <f>S13/S$15</f>
        <v>0.38205902858470836</v>
      </c>
      <c r="AD13" s="910"/>
    </row>
    <row r="14" spans="2:30" s="697" customFormat="1" ht="21" customHeight="1" x14ac:dyDescent="0.25">
      <c r="B14" s="1507"/>
      <c r="D14" s="907" t="s">
        <v>50</v>
      </c>
      <c r="E14" s="908">
        <f>'46perfpbsaad'!E14</f>
        <v>333</v>
      </c>
      <c r="F14" s="907"/>
      <c r="G14" s="908">
        <f>'46perfpbsaad'!H14</f>
        <v>8404</v>
      </c>
      <c r="H14" s="907"/>
      <c r="I14" s="908">
        <f>'46perfpbsaad'!K14</f>
        <v>6706</v>
      </c>
      <c r="J14" s="907"/>
      <c r="K14" s="908">
        <f>'46perfpbsaad'!N14</f>
        <v>8815</v>
      </c>
      <c r="L14" s="907"/>
      <c r="M14" s="908">
        <f>'46perfpbsaad'!Q14</f>
        <v>11685</v>
      </c>
      <c r="N14" s="907"/>
      <c r="O14" s="908">
        <f>'46perfpbsaad'!T14</f>
        <v>20690</v>
      </c>
      <c r="P14" s="907"/>
      <c r="Q14" s="908">
        <f>'46perfpbsaad'!W14</f>
        <v>74011</v>
      </c>
      <c r="R14" s="907"/>
      <c r="S14" s="908">
        <f>'46perfpbsaad'!Z14</f>
        <v>189898</v>
      </c>
      <c r="T14" s="909"/>
      <c r="V14" s="910">
        <f>E14/E$15</f>
        <v>0.22170439414114515</v>
      </c>
      <c r="W14" s="910">
        <f>G14/G$15</f>
        <v>0.27760710864466687</v>
      </c>
      <c r="X14" s="910">
        <f>I14/I$15</f>
        <v>0.32656440224007793</v>
      </c>
      <c r="Y14" s="910">
        <f>K14/K$15</f>
        <v>0.30542947229825718</v>
      </c>
      <c r="Z14" s="910">
        <f>M14/M$15</f>
        <v>0.35949421609648041</v>
      </c>
      <c r="AA14" s="910">
        <f>O14/O$15</f>
        <v>0.39617800245098039</v>
      </c>
      <c r="AB14" s="910">
        <f>Q14/Q$15</f>
        <v>0.42120629211436894</v>
      </c>
      <c r="AC14" s="910">
        <f>S14/S$15</f>
        <v>0.31749306573797437</v>
      </c>
      <c r="AD14" s="910"/>
    </row>
    <row r="15" spans="2:30" s="697" customFormat="1" ht="21" customHeight="1" x14ac:dyDescent="0.25">
      <c r="B15" s="1507"/>
      <c r="D15" s="911" t="s">
        <v>68</v>
      </c>
      <c r="E15" s="908">
        <f>'46perfpbsaad'!E15</f>
        <v>1502</v>
      </c>
      <c r="F15" s="907"/>
      <c r="G15" s="908">
        <f>SUM(G12:G14)</f>
        <v>30273</v>
      </c>
      <c r="H15" s="908">
        <f t="shared" ref="H15:T15" si="0">SUM(H12:H14)</f>
        <v>0</v>
      </c>
      <c r="I15" s="908">
        <f t="shared" si="0"/>
        <v>20535</v>
      </c>
      <c r="J15" s="908">
        <f t="shared" si="0"/>
        <v>0</v>
      </c>
      <c r="K15" s="908">
        <f t="shared" si="0"/>
        <v>28861</v>
      </c>
      <c r="L15" s="908">
        <f t="shared" si="0"/>
        <v>0</v>
      </c>
      <c r="M15" s="908">
        <f t="shared" si="0"/>
        <v>32504</v>
      </c>
      <c r="N15" s="908">
        <f t="shared" si="0"/>
        <v>0</v>
      </c>
      <c r="O15" s="908">
        <f t="shared" si="0"/>
        <v>52224</v>
      </c>
      <c r="P15" s="908">
        <f t="shared" si="0"/>
        <v>0</v>
      </c>
      <c r="Q15" s="908">
        <f t="shared" si="0"/>
        <v>175712</v>
      </c>
      <c r="R15" s="908">
        <f t="shared" si="0"/>
        <v>0</v>
      </c>
      <c r="S15" s="908">
        <f t="shared" si="0"/>
        <v>598117</v>
      </c>
      <c r="T15" s="908">
        <f t="shared" si="0"/>
        <v>0</v>
      </c>
      <c r="V15" s="910"/>
    </row>
    <row r="16" spans="2:30" s="697" customFormat="1" ht="21" customHeight="1" x14ac:dyDescent="0.25">
      <c r="B16" s="1507" t="s">
        <v>23</v>
      </c>
      <c r="D16" s="907" t="s">
        <v>31</v>
      </c>
      <c r="E16" s="908">
        <f>'46perfpbsaad'!E16</f>
        <v>590</v>
      </c>
      <c r="F16" s="907"/>
      <c r="G16" s="908">
        <f>'46perfpbsaad'!H16</f>
        <v>21486</v>
      </c>
      <c r="H16" s="907"/>
      <c r="I16" s="908">
        <f>'46perfpbsaad'!K16</f>
        <v>9459</v>
      </c>
      <c r="J16" s="907"/>
      <c r="K16" s="908">
        <f>'46perfpbsaad'!N16</f>
        <v>10873</v>
      </c>
      <c r="L16" s="907"/>
      <c r="M16" s="908">
        <f>'46perfpbsaad'!Q16</f>
        <v>9413</v>
      </c>
      <c r="N16" s="907"/>
      <c r="O16" s="908">
        <f>'46perfpbsaad'!T16</f>
        <v>12379</v>
      </c>
      <c r="P16" s="907"/>
      <c r="Q16" s="908">
        <f>'46perfpbsaad'!W16</f>
        <v>28087</v>
      </c>
      <c r="R16" s="907"/>
      <c r="S16" s="908">
        <f>'46perfpbsaad'!Z16</f>
        <v>56445</v>
      </c>
      <c r="T16" s="909"/>
      <c r="V16" s="910">
        <f>E16/E$19</f>
        <v>0.3163538873994638</v>
      </c>
      <c r="W16" s="910">
        <f>G16/G$19</f>
        <v>0.30805626048432189</v>
      </c>
      <c r="X16" s="910">
        <f>I16/I$19</f>
        <v>0.28645407467974926</v>
      </c>
      <c r="Y16" s="910">
        <f>K16/K$19</f>
        <v>0.28650856389986823</v>
      </c>
      <c r="Z16" s="910">
        <f>M16/M$19</f>
        <v>0.24998672119827905</v>
      </c>
      <c r="AA16" s="910">
        <f>O16/O$19</f>
        <v>0.22829795474245246</v>
      </c>
      <c r="AB16" s="910">
        <f>Q16/Q$19</f>
        <v>0.25562452218864901</v>
      </c>
      <c r="AC16" s="910">
        <f>S16/S$19</f>
        <v>0.27462208750735878</v>
      </c>
    </row>
    <row r="17" spans="2:29" s="697" customFormat="1" ht="21" customHeight="1" x14ac:dyDescent="0.25">
      <c r="B17" s="1507"/>
      <c r="D17" s="907" t="s">
        <v>49</v>
      </c>
      <c r="E17" s="908">
        <f>'46perfpbsaad'!E17</f>
        <v>915</v>
      </c>
      <c r="F17" s="907"/>
      <c r="G17" s="908">
        <f>'46perfpbsaad'!H17</f>
        <v>28936</v>
      </c>
      <c r="H17" s="907"/>
      <c r="I17" s="908">
        <f>'46perfpbsaad'!K17</f>
        <v>12190</v>
      </c>
      <c r="J17" s="907"/>
      <c r="K17" s="908">
        <f>'46perfpbsaad'!N17</f>
        <v>14691</v>
      </c>
      <c r="L17" s="907"/>
      <c r="M17" s="908">
        <f>'46perfpbsaad'!Q17</f>
        <v>14887</v>
      </c>
      <c r="N17" s="907"/>
      <c r="O17" s="908">
        <f>'46perfpbsaad'!T17</f>
        <v>21651</v>
      </c>
      <c r="P17" s="907"/>
      <c r="Q17" s="908">
        <f>'46perfpbsaad'!W17</f>
        <v>42885</v>
      </c>
      <c r="R17" s="907"/>
      <c r="S17" s="908">
        <f>'46perfpbsaad'!Z17</f>
        <v>76958</v>
      </c>
      <c r="T17" s="909"/>
      <c r="V17" s="910">
        <f>E17/E$19</f>
        <v>0.4906166219839142</v>
      </c>
      <c r="W17" s="910">
        <f>G17/G$19</f>
        <v>0.41487089050425108</v>
      </c>
      <c r="X17" s="910">
        <f>I17/I$19</f>
        <v>0.36915902001756457</v>
      </c>
      <c r="Y17" s="910">
        <f>K17/K$19</f>
        <v>0.38711462450592887</v>
      </c>
      <c r="Z17" s="910">
        <f>M17/M$19</f>
        <v>0.39536304243905029</v>
      </c>
      <c r="AA17" s="910">
        <f>O17/O$19</f>
        <v>0.3992955019087841</v>
      </c>
      <c r="AB17" s="910">
        <f>Q17/Q$19</f>
        <v>0.39030361498416399</v>
      </c>
      <c r="AC17" s="910">
        <f>S17/S$19</f>
        <v>0.37442406963223168</v>
      </c>
    </row>
    <row r="18" spans="2:29" s="697" customFormat="1" ht="21" customHeight="1" x14ac:dyDescent="0.25">
      <c r="B18" s="1507"/>
      <c r="D18" s="907" t="s">
        <v>50</v>
      </c>
      <c r="E18" s="908">
        <f>'46perfpbsaad'!E18</f>
        <v>360</v>
      </c>
      <c r="F18" s="907"/>
      <c r="G18" s="908">
        <f>'46perfpbsaad'!H18</f>
        <v>19325</v>
      </c>
      <c r="H18" s="907"/>
      <c r="I18" s="908">
        <f>'46perfpbsaad'!K18</f>
        <v>11372</v>
      </c>
      <c r="J18" s="907"/>
      <c r="K18" s="908">
        <f>'46perfpbsaad'!N18</f>
        <v>12386</v>
      </c>
      <c r="L18" s="907"/>
      <c r="M18" s="908">
        <f>'46perfpbsaad'!Q18</f>
        <v>13354</v>
      </c>
      <c r="N18" s="907"/>
      <c r="O18" s="908">
        <f>'46perfpbsaad'!T18</f>
        <v>20193</v>
      </c>
      <c r="P18" s="907"/>
      <c r="Q18" s="908">
        <f>'46perfpbsaad'!W18</f>
        <v>38904</v>
      </c>
      <c r="R18" s="907"/>
      <c r="S18" s="908">
        <f>'46perfpbsaad'!Z18</f>
        <v>72134</v>
      </c>
      <c r="T18" s="909"/>
      <c r="V18" s="910">
        <f>E18/E$19</f>
        <v>0.19302949061662197</v>
      </c>
      <c r="W18" s="910">
        <f>G18/G$19</f>
        <v>0.27707284901142704</v>
      </c>
      <c r="X18" s="910">
        <f>I18/I$19</f>
        <v>0.34438690530268617</v>
      </c>
      <c r="Y18" s="910">
        <f>K18/K$19</f>
        <v>0.3263768115942029</v>
      </c>
      <c r="Z18" s="910">
        <f>M18/M$19</f>
        <v>0.35465023636267062</v>
      </c>
      <c r="AA18" s="910">
        <f>O18/O$19</f>
        <v>0.37240654334876344</v>
      </c>
      <c r="AB18" s="910">
        <f>Q18/Q$19</f>
        <v>0.354071862827187</v>
      </c>
      <c r="AC18" s="910">
        <f>S18/S$19</f>
        <v>0.35095384286040954</v>
      </c>
    </row>
    <row r="19" spans="2:29" s="697" customFormat="1" ht="21" customHeight="1" x14ac:dyDescent="0.25">
      <c r="B19" s="1507"/>
      <c r="D19" s="911" t="s">
        <v>68</v>
      </c>
      <c r="E19" s="908">
        <f>'46perfpbsaad'!E19</f>
        <v>1865</v>
      </c>
      <c r="F19" s="907"/>
      <c r="G19" s="908">
        <f>SUM(G16:G18)</f>
        <v>69747</v>
      </c>
      <c r="H19" s="908">
        <f t="shared" ref="H19:T19" si="1">SUM(H16:H18)</f>
        <v>0</v>
      </c>
      <c r="I19" s="908">
        <f t="shared" si="1"/>
        <v>33021</v>
      </c>
      <c r="J19" s="908">
        <f t="shared" si="1"/>
        <v>0</v>
      </c>
      <c r="K19" s="908">
        <f t="shared" si="1"/>
        <v>37950</v>
      </c>
      <c r="L19" s="908">
        <f t="shared" si="1"/>
        <v>0</v>
      </c>
      <c r="M19" s="908">
        <f t="shared" si="1"/>
        <v>37654</v>
      </c>
      <c r="N19" s="908">
        <f t="shared" si="1"/>
        <v>0</v>
      </c>
      <c r="O19" s="908">
        <f t="shared" si="1"/>
        <v>54223</v>
      </c>
      <c r="P19" s="908">
        <f t="shared" si="1"/>
        <v>0</v>
      </c>
      <c r="Q19" s="908">
        <f t="shared" si="1"/>
        <v>109876</v>
      </c>
      <c r="R19" s="908">
        <f t="shared" si="1"/>
        <v>0</v>
      </c>
      <c r="S19" s="908">
        <f t="shared" si="1"/>
        <v>205537</v>
      </c>
      <c r="T19" s="908">
        <f t="shared" si="1"/>
        <v>0</v>
      </c>
      <c r="V19" s="910"/>
    </row>
    <row r="20" spans="2:29" s="697" customFormat="1" ht="3" customHeight="1" x14ac:dyDescent="0.25">
      <c r="B20" s="714"/>
      <c r="C20" s="715"/>
      <c r="D20" s="909"/>
      <c r="E20" s="727"/>
      <c r="F20" s="909"/>
      <c r="G20" s="727"/>
      <c r="H20" s="727"/>
      <c r="I20" s="727"/>
      <c r="J20" s="727"/>
      <c r="K20" s="727"/>
      <c r="L20" s="727"/>
      <c r="M20" s="727"/>
      <c r="N20" s="727"/>
      <c r="O20" s="727"/>
      <c r="P20" s="727"/>
      <c r="Q20" s="727"/>
      <c r="R20" s="727"/>
      <c r="S20" s="727"/>
      <c r="T20" s="727"/>
    </row>
    <row r="21" spans="2:29" s="697" customFormat="1" ht="18" customHeight="1" x14ac:dyDescent="0.25">
      <c r="B21" s="1507" t="s">
        <v>0</v>
      </c>
      <c r="C21" s="1507"/>
      <c r="D21" s="1507"/>
      <c r="E21" s="727">
        <f>'46perfpbsaad'!E21</f>
        <v>3367</v>
      </c>
      <c r="F21" s="909"/>
      <c r="G21" s="727">
        <f>G15+G19</f>
        <v>100020</v>
      </c>
      <c r="H21" s="727">
        <f t="shared" ref="H21:T21" si="2">H15+H19</f>
        <v>0</v>
      </c>
      <c r="I21" s="727">
        <f t="shared" si="2"/>
        <v>53556</v>
      </c>
      <c r="J21" s="727">
        <f t="shared" si="2"/>
        <v>0</v>
      </c>
      <c r="K21" s="727">
        <f t="shared" si="2"/>
        <v>66811</v>
      </c>
      <c r="L21" s="727">
        <f t="shared" si="2"/>
        <v>0</v>
      </c>
      <c r="M21" s="727">
        <f t="shared" si="2"/>
        <v>70158</v>
      </c>
      <c r="N21" s="727">
        <f t="shared" si="2"/>
        <v>0</v>
      </c>
      <c r="O21" s="727">
        <f t="shared" si="2"/>
        <v>106447</v>
      </c>
      <c r="P21" s="727">
        <f t="shared" si="2"/>
        <v>0</v>
      </c>
      <c r="Q21" s="727">
        <f t="shared" si="2"/>
        <v>285588</v>
      </c>
      <c r="R21" s="727">
        <f t="shared" si="2"/>
        <v>0</v>
      </c>
      <c r="S21" s="727">
        <f t="shared" si="2"/>
        <v>803654</v>
      </c>
      <c r="T21" s="727">
        <f t="shared" si="2"/>
        <v>0</v>
      </c>
    </row>
    <row r="22" spans="2:29" s="697" customFormat="1" ht="5.25" customHeight="1" x14ac:dyDescent="0.25">
      <c r="B22" s="912"/>
      <c r="C22" s="912"/>
      <c r="D22" s="912"/>
      <c r="E22" s="912"/>
      <c r="F22" s="912"/>
      <c r="G22" s="912"/>
      <c r="H22" s="912"/>
      <c r="I22" s="912"/>
      <c r="J22" s="912"/>
      <c r="K22" s="912"/>
      <c r="L22" s="913"/>
    </row>
    <row r="23" spans="2:29" s="697" customFormat="1" ht="5.25" customHeight="1" x14ac:dyDescent="0.25">
      <c r="B23" s="912"/>
      <c r="C23" s="912"/>
      <c r="D23" s="912"/>
      <c r="E23" s="912"/>
      <c r="F23" s="912"/>
      <c r="G23" s="912"/>
      <c r="H23" s="912"/>
      <c r="I23" s="912"/>
      <c r="J23" s="912"/>
      <c r="K23" s="912"/>
      <c r="L23" s="913"/>
    </row>
    <row r="24" spans="2:29" s="697" customFormat="1" ht="12.75" customHeight="1" x14ac:dyDescent="0.25">
      <c r="B24" s="914"/>
      <c r="C24" s="914"/>
      <c r="D24" s="914"/>
      <c r="E24" s="914"/>
      <c r="F24" s="914"/>
      <c r="G24" s="914"/>
      <c r="H24" s="914"/>
      <c r="I24" s="914"/>
      <c r="J24" s="914"/>
      <c r="K24" s="914"/>
      <c r="L24" s="914"/>
    </row>
    <row r="25" spans="2:29" s="697" customFormat="1" ht="24.75" customHeight="1" x14ac:dyDescent="0.25">
      <c r="B25" s="915"/>
      <c r="C25" s="915"/>
      <c r="D25" s="915"/>
      <c r="E25" s="915"/>
      <c r="F25" s="915"/>
      <c r="G25" s="915"/>
      <c r="H25" s="915"/>
      <c r="I25" s="915"/>
      <c r="J25" s="915"/>
      <c r="K25" s="915"/>
      <c r="L25" s="915"/>
    </row>
    <row r="26" spans="2:29" s="697" customFormat="1" x14ac:dyDescent="0.25">
      <c r="B26" s="916"/>
      <c r="C26" s="916"/>
      <c r="D26" s="916"/>
      <c r="E26" s="916"/>
      <c r="F26" s="917"/>
      <c r="G26" s="917"/>
      <c r="H26" s="917"/>
      <c r="I26" s="917"/>
      <c r="J26" s="917"/>
      <c r="K26" s="917"/>
      <c r="L26" s="917"/>
      <c r="M26" s="918"/>
      <c r="N26" s="918"/>
      <c r="O26" s="918"/>
      <c r="P26" s="918"/>
      <c r="Q26" s="918"/>
      <c r="R26" s="918"/>
      <c r="S26" s="918"/>
      <c r="T26" s="918"/>
      <c r="U26" s="918"/>
      <c r="V26" s="918"/>
      <c r="W26" s="918"/>
      <c r="X26" s="918"/>
      <c r="Y26" s="918"/>
      <c r="Z26" s="918"/>
      <c r="AA26" s="918"/>
      <c r="AB26" s="918"/>
      <c r="AC26" s="918"/>
    </row>
    <row r="27" spans="2:29" s="697" customFormat="1" x14ac:dyDescent="0.25">
      <c r="B27" s="919"/>
      <c r="C27" s="919"/>
      <c r="D27" s="919"/>
      <c r="E27" s="919"/>
      <c r="F27" s="919"/>
      <c r="G27" s="919"/>
      <c r="H27" s="919"/>
      <c r="I27" s="919"/>
      <c r="J27" s="919"/>
      <c r="K27" s="919"/>
      <c r="L27" s="919"/>
      <c r="M27" s="918"/>
      <c r="N27" s="918"/>
      <c r="O27" s="918"/>
      <c r="P27" s="918"/>
      <c r="Q27" s="918"/>
      <c r="R27" s="918"/>
      <c r="S27" s="918"/>
      <c r="T27" s="918"/>
      <c r="U27" s="918"/>
      <c r="V27" s="918"/>
      <c r="W27" s="918"/>
      <c r="X27" s="918"/>
      <c r="Y27" s="918"/>
      <c r="Z27" s="918"/>
      <c r="AA27" s="918"/>
      <c r="AB27" s="918"/>
      <c r="AC27" s="918"/>
    </row>
    <row r="28" spans="2:29" s="697" customFormat="1" x14ac:dyDescent="0.25">
      <c r="B28" s="919"/>
      <c r="C28" s="919"/>
      <c r="D28" s="919"/>
      <c r="E28" s="919"/>
      <c r="F28" s="919"/>
      <c r="G28" s="919"/>
      <c r="H28" s="919"/>
      <c r="I28" s="919"/>
      <c r="J28" s="919"/>
      <c r="K28" s="919"/>
      <c r="L28" s="919"/>
      <c r="M28" s="918"/>
      <c r="N28" s="918"/>
      <c r="O28" s="918"/>
      <c r="P28" s="918"/>
      <c r="Q28" s="918"/>
      <c r="R28" s="918"/>
      <c r="S28" s="918"/>
      <c r="T28" s="918"/>
      <c r="U28" s="918"/>
      <c r="V28" s="918"/>
      <c r="W28" s="918"/>
      <c r="X28" s="918"/>
      <c r="Y28" s="918"/>
      <c r="Z28" s="918"/>
      <c r="AA28" s="918"/>
      <c r="AB28" s="918"/>
      <c r="AC28" s="918"/>
    </row>
    <row r="29" spans="2:29" s="918" customFormat="1" x14ac:dyDescent="0.25">
      <c r="B29" s="919"/>
      <c r="C29" s="919"/>
      <c r="D29" s="919"/>
      <c r="E29" s="919"/>
      <c r="F29" s="919"/>
      <c r="G29" s="919"/>
      <c r="H29" s="919"/>
      <c r="I29" s="919"/>
      <c r="J29" s="919"/>
      <c r="K29" s="919"/>
      <c r="L29" s="919"/>
    </row>
    <row r="30" spans="2:29" s="918" customFormat="1" x14ac:dyDescent="0.25">
      <c r="B30" s="919"/>
      <c r="C30" s="919"/>
      <c r="D30" s="919"/>
      <c r="E30" s="919"/>
      <c r="F30" s="919"/>
      <c r="G30" s="919"/>
      <c r="H30" s="919"/>
      <c r="I30" s="919"/>
      <c r="J30" s="919"/>
      <c r="K30" s="919"/>
      <c r="L30" s="919"/>
    </row>
    <row r="31" spans="2:29" s="918" customFormat="1" x14ac:dyDescent="0.25">
      <c r="B31" s="919"/>
      <c r="C31" s="919"/>
      <c r="D31" s="919"/>
      <c r="E31" s="919"/>
      <c r="F31" s="919"/>
      <c r="G31" s="919"/>
      <c r="H31" s="919"/>
      <c r="I31" s="919"/>
      <c r="J31" s="919"/>
      <c r="K31" s="919"/>
      <c r="L31" s="919"/>
    </row>
    <row r="32" spans="2:29" s="918" customFormat="1" x14ac:dyDescent="0.25">
      <c r="B32" s="919"/>
      <c r="C32" s="919"/>
      <c r="D32" s="919"/>
      <c r="E32" s="919"/>
      <c r="F32" s="919"/>
      <c r="G32" s="919"/>
      <c r="H32" s="919"/>
      <c r="I32" s="919"/>
      <c r="J32" s="919"/>
      <c r="K32" s="919"/>
      <c r="L32" s="919"/>
    </row>
    <row r="33" spans="2:29" s="631" customFormat="1" x14ac:dyDescent="0.25">
      <c r="B33" s="919"/>
      <c r="C33" s="919"/>
      <c r="D33" s="919"/>
      <c r="E33" s="919"/>
      <c r="F33" s="919"/>
      <c r="G33" s="919"/>
      <c r="H33" s="919"/>
      <c r="I33" s="919"/>
      <c r="J33" s="919"/>
      <c r="K33" s="919"/>
      <c r="L33" s="919"/>
      <c r="M33" s="918"/>
      <c r="N33" s="918"/>
      <c r="O33" s="918"/>
      <c r="P33" s="918"/>
      <c r="Q33" s="918"/>
      <c r="R33" s="918"/>
      <c r="S33" s="918"/>
      <c r="T33" s="918"/>
      <c r="U33" s="918"/>
      <c r="V33" s="918"/>
      <c r="W33" s="918"/>
      <c r="X33" s="918"/>
      <c r="Y33" s="918"/>
      <c r="Z33" s="918"/>
      <c r="AA33" s="918"/>
      <c r="AB33" s="918"/>
      <c r="AC33" s="918"/>
    </row>
    <row r="34" spans="2:29" s="631" customFormat="1" x14ac:dyDescent="0.25">
      <c r="B34" s="919"/>
      <c r="C34" s="919"/>
      <c r="D34" s="919"/>
      <c r="E34" s="919"/>
      <c r="F34" s="919"/>
      <c r="G34" s="919"/>
      <c r="H34" s="919"/>
      <c r="I34" s="919"/>
      <c r="J34" s="919"/>
      <c r="K34" s="919"/>
      <c r="L34" s="919"/>
      <c r="M34" s="918"/>
      <c r="N34" s="918"/>
      <c r="O34" s="918"/>
      <c r="P34" s="918"/>
      <c r="Q34" s="918"/>
      <c r="R34" s="918"/>
      <c r="S34" s="918"/>
      <c r="T34" s="918"/>
      <c r="U34" s="918"/>
      <c r="V34" s="918"/>
      <c r="W34" s="918"/>
      <c r="X34" s="918"/>
      <c r="Y34" s="918"/>
      <c r="Z34" s="918"/>
      <c r="AA34" s="918"/>
      <c r="AB34" s="918"/>
      <c r="AC34" s="918"/>
    </row>
    <row r="35" spans="2:29" s="631" customFormat="1" x14ac:dyDescent="0.25">
      <c r="C35" s="1596"/>
      <c r="D35" s="1596"/>
      <c r="E35" s="1596"/>
      <c r="F35" s="1596"/>
      <c r="G35" s="1596"/>
      <c r="H35" s="1596"/>
      <c r="I35" s="1596"/>
      <c r="J35" s="652"/>
      <c r="K35" s="652"/>
      <c r="L35" s="652"/>
    </row>
    <row r="36" spans="2:29" s="631" customFormat="1" x14ac:dyDescent="0.25">
      <c r="J36" s="652"/>
      <c r="K36" s="652"/>
      <c r="L36" s="652"/>
    </row>
    <row r="37" spans="2:29" s="631" customFormat="1" x14ac:dyDescent="0.25">
      <c r="B37" s="652"/>
      <c r="C37" s="652"/>
      <c r="D37" s="652"/>
      <c r="E37" s="652"/>
      <c r="F37" s="652"/>
      <c r="G37" s="652"/>
      <c r="H37" s="652"/>
      <c r="I37" s="652"/>
      <c r="J37" s="652"/>
      <c r="K37" s="652"/>
      <c r="L37" s="652"/>
    </row>
    <row r="38" spans="2:29" s="631" customFormat="1" ht="5.25" customHeight="1" x14ac:dyDescent="0.25">
      <c r="B38" s="652"/>
      <c r="C38" s="652"/>
      <c r="D38" s="652"/>
      <c r="E38" s="652"/>
      <c r="F38" s="652"/>
      <c r="G38" s="652"/>
      <c r="H38" s="652"/>
      <c r="I38" s="652"/>
      <c r="J38" s="652"/>
      <c r="K38" s="652"/>
      <c r="L38" s="652"/>
    </row>
    <row r="39" spans="2:29" s="631" customFormat="1" ht="5.25" customHeight="1" x14ac:dyDescent="0.25">
      <c r="B39" s="652"/>
      <c r="C39" s="652"/>
      <c r="D39" s="652"/>
      <c r="E39" s="652"/>
      <c r="F39" s="652"/>
      <c r="G39" s="652"/>
      <c r="H39" s="652"/>
      <c r="I39" s="652"/>
      <c r="J39" s="652"/>
      <c r="K39" s="652"/>
      <c r="L39" s="652"/>
    </row>
    <row r="40" spans="2:29" s="631" customFormat="1" ht="16.5" customHeight="1" x14ac:dyDescent="0.25">
      <c r="B40" s="652"/>
      <c r="C40" s="652"/>
      <c r="D40" s="652"/>
      <c r="E40" s="652"/>
      <c r="F40" s="652"/>
      <c r="G40" s="652"/>
      <c r="H40" s="652"/>
      <c r="I40" s="652"/>
      <c r="J40" s="652"/>
      <c r="K40" s="652"/>
      <c r="L40" s="652"/>
    </row>
    <row r="41" spans="2:29" s="631" customFormat="1" x14ac:dyDescent="0.25">
      <c r="B41" s="652"/>
      <c r="C41" s="652"/>
      <c r="D41" s="652"/>
      <c r="E41" s="652"/>
      <c r="F41" s="652"/>
      <c r="G41" s="652"/>
      <c r="H41" s="652"/>
      <c r="I41" s="652"/>
      <c r="J41" s="652"/>
      <c r="K41" s="652"/>
      <c r="L41" s="652"/>
    </row>
    <row r="42" spans="2:29" s="631" customFormat="1" x14ac:dyDescent="0.25"/>
    <row r="43" spans="2:29" s="650" customFormat="1" x14ac:dyDescent="0.25"/>
    <row r="44" spans="2:29" s="657" customFormat="1" ht="12.75" customHeight="1" x14ac:dyDescent="0.25">
      <c r="B44" s="1484"/>
      <c r="C44" s="1485"/>
      <c r="D44" s="1485"/>
      <c r="E44" s="1485"/>
      <c r="F44" s="1485"/>
      <c r="G44" s="1485"/>
      <c r="H44" s="1485"/>
      <c r="I44" s="1485"/>
      <c r="J44" s="1485"/>
      <c r="K44" s="1485"/>
      <c r="L44" s="656"/>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53125" defaultRowHeight="14.5" x14ac:dyDescent="0.35"/>
  <cols>
    <col min="1" max="1" width="1" style="748" customWidth="1"/>
    <col min="2" max="2" width="30.26953125" style="748" customWidth="1"/>
    <col min="3" max="3" width="10.1796875" style="748" customWidth="1"/>
    <col min="4" max="4" width="8.1796875" style="748" customWidth="1"/>
    <col min="5" max="5" width="10.1796875" style="748" customWidth="1"/>
    <col min="6" max="6" width="0.81640625" style="748" customWidth="1"/>
    <col min="7" max="7" width="11.7265625" style="748" customWidth="1"/>
    <col min="8" max="8" width="7.54296875" style="748" customWidth="1"/>
    <col min="9" max="9" width="8.81640625" style="748" customWidth="1"/>
    <col min="10" max="10" width="0.7265625" style="748" customWidth="1"/>
    <col min="11" max="11" width="10.1796875" style="748" customWidth="1"/>
    <col min="12" max="12" width="8" style="748" customWidth="1"/>
    <col min="13" max="13" width="9.81640625" style="748" customWidth="1"/>
    <col min="14" max="14" width="0.54296875" style="748" customWidth="1"/>
    <col min="15" max="15" width="9" style="748" customWidth="1"/>
    <col min="16" max="16" width="7.453125" style="748" customWidth="1"/>
    <col min="17" max="17" width="8.81640625" style="748" customWidth="1"/>
    <col min="18" max="18" width="8" style="748" customWidth="1"/>
    <col min="19" max="19" width="8.81640625" style="748" customWidth="1"/>
    <col min="20" max="20" width="7.54296875" style="748" customWidth="1"/>
    <col min="21" max="21" width="8.26953125" style="748" customWidth="1"/>
    <col min="22" max="22" width="8.81640625" style="748" customWidth="1"/>
    <col min="23" max="16384" width="11.453125" style="748"/>
  </cols>
  <sheetData>
    <row r="1" spans="1:21" ht="9.75" customHeight="1" x14ac:dyDescent="0.35"/>
    <row r="2" spans="1:21" s="343" customFormat="1" ht="49.5" customHeight="1" x14ac:dyDescent="0.35">
      <c r="B2" s="1386"/>
      <c r="C2" s="1386"/>
      <c r="D2" s="1386"/>
      <c r="E2" s="344"/>
      <c r="F2" s="344"/>
      <c r="G2" s="1602"/>
      <c r="H2" s="1602"/>
      <c r="I2" s="1602"/>
      <c r="J2" s="1602"/>
      <c r="K2" s="1602"/>
      <c r="L2" s="1602"/>
      <c r="M2" s="1602"/>
      <c r="N2" s="1602"/>
      <c r="O2" s="1602"/>
      <c r="P2" s="1602"/>
      <c r="S2" s="344"/>
    </row>
    <row r="3" spans="1:21" s="343" customFormat="1" ht="3" customHeight="1" x14ac:dyDescent="0.35">
      <c r="B3" s="344"/>
      <c r="C3" s="344"/>
      <c r="D3" s="344"/>
      <c r="E3" s="344"/>
      <c r="F3" s="344"/>
      <c r="K3" s="344"/>
      <c r="O3" s="344"/>
      <c r="S3" s="344"/>
    </row>
    <row r="4" spans="1:21" s="345" customFormat="1" ht="15" customHeight="1" x14ac:dyDescent="0.25">
      <c r="B4" s="1424" t="s">
        <v>439</v>
      </c>
      <c r="C4" s="1424"/>
      <c r="D4" s="1424"/>
      <c r="E4" s="1424"/>
      <c r="F4" s="1424"/>
      <c r="G4" s="1424"/>
      <c r="H4" s="1424"/>
      <c r="I4" s="1424"/>
      <c r="J4" s="1424"/>
      <c r="K4" s="1424"/>
      <c r="L4" s="1424"/>
      <c r="M4" s="1424"/>
      <c r="N4" s="1424"/>
      <c r="O4" s="1424"/>
      <c r="P4" s="1424"/>
      <c r="Q4" s="1424"/>
      <c r="R4" s="924"/>
      <c r="S4" s="924"/>
      <c r="T4" s="924"/>
    </row>
    <row r="5" spans="1:21" s="345" customFormat="1" ht="15" customHeight="1" x14ac:dyDescent="0.25">
      <c r="B5" s="1425" t="str">
        <f>porsaad!$B$6</f>
        <v>Situación a 31 de octubre de 2024</v>
      </c>
      <c r="C5" s="1425"/>
      <c r="D5" s="1425"/>
      <c r="E5" s="1425"/>
      <c r="F5" s="1425"/>
      <c r="G5" s="1425"/>
      <c r="H5" s="1425"/>
      <c r="I5" s="1425"/>
      <c r="J5" s="1425"/>
      <c r="K5" s="1425"/>
      <c r="L5" s="1425"/>
      <c r="M5" s="1425"/>
      <c r="N5" s="1425"/>
      <c r="O5" s="1425"/>
      <c r="P5" s="1425"/>
      <c r="Q5" s="750"/>
      <c r="R5" s="925"/>
      <c r="S5" s="925"/>
      <c r="T5" s="925"/>
      <c r="U5" s="875"/>
    </row>
    <row r="6" spans="1:21" s="345" customFormat="1" ht="4.5" customHeight="1" x14ac:dyDescent="0.25"/>
    <row r="7" spans="1:21" s="322" customFormat="1" ht="15" customHeight="1" x14ac:dyDescent="0.25">
      <c r="A7" s="316"/>
      <c r="B7" s="1603" t="s">
        <v>12</v>
      </c>
      <c r="C7" s="1606" t="s">
        <v>0</v>
      </c>
      <c r="D7" s="1607"/>
      <c r="E7" s="1608"/>
      <c r="F7" s="920"/>
      <c r="G7" s="1475" t="s">
        <v>31</v>
      </c>
      <c r="H7" s="1475"/>
      <c r="I7" s="1475"/>
      <c r="J7" s="921"/>
      <c r="K7" s="1475" t="s">
        <v>49</v>
      </c>
      <c r="L7" s="1475"/>
      <c r="M7" s="1475"/>
      <c r="N7" s="921"/>
      <c r="O7" s="1475" t="s">
        <v>50</v>
      </c>
      <c r="P7" s="1475"/>
      <c r="Q7" s="1475"/>
    </row>
    <row r="8" spans="1:21" s="322" customFormat="1" ht="15" customHeight="1" x14ac:dyDescent="0.25">
      <c r="A8" s="316"/>
      <c r="B8" s="1604"/>
      <c r="C8" s="1609"/>
      <c r="D8" s="1610"/>
      <c r="E8" s="1611"/>
      <c r="F8" s="920"/>
      <c r="G8" s="1468"/>
      <c r="H8" s="1468"/>
      <c r="I8" s="1468"/>
      <c r="J8" s="922"/>
      <c r="K8" s="1468"/>
      <c r="L8" s="1468"/>
      <c r="M8" s="1468"/>
      <c r="N8" s="922"/>
      <c r="O8" s="1468"/>
      <c r="P8" s="1468"/>
      <c r="Q8" s="1468"/>
    </row>
    <row r="9" spans="1:21" s="322" customFormat="1" ht="33.75" customHeight="1" x14ac:dyDescent="0.25">
      <c r="A9" s="316"/>
      <c r="B9" s="1604"/>
      <c r="C9" s="1604" t="s">
        <v>69</v>
      </c>
      <c r="D9" s="1612"/>
      <c r="E9" s="959" t="s">
        <v>286</v>
      </c>
      <c r="F9" s="920"/>
      <c r="G9" s="1598" t="s">
        <v>69</v>
      </c>
      <c r="H9" s="1413"/>
      <c r="I9" s="959" t="s">
        <v>286</v>
      </c>
      <c r="J9" s="922"/>
      <c r="K9" s="1599" t="s">
        <v>69</v>
      </c>
      <c r="L9" s="1600"/>
      <c r="M9" s="941" t="s">
        <v>286</v>
      </c>
      <c r="N9" s="922"/>
      <c r="O9" s="1598" t="s">
        <v>69</v>
      </c>
      <c r="P9" s="1413"/>
      <c r="Q9" s="941" t="s">
        <v>286</v>
      </c>
    </row>
    <row r="10" spans="1:21" s="322" customFormat="1" ht="29.25" customHeight="1" x14ac:dyDescent="0.25">
      <c r="A10" s="316"/>
      <c r="B10" s="1605"/>
      <c r="C10" s="937" t="s">
        <v>9</v>
      </c>
      <c r="D10" s="942" t="s">
        <v>10</v>
      </c>
      <c r="E10" s="940" t="s">
        <v>9</v>
      </c>
      <c r="F10" s="939"/>
      <c r="G10" s="937" t="s">
        <v>9</v>
      </c>
      <c r="H10" s="938" t="s">
        <v>71</v>
      </c>
      <c r="I10" s="943" t="s">
        <v>9</v>
      </c>
      <c r="J10" s="939"/>
      <c r="K10" s="944" t="s">
        <v>9</v>
      </c>
      <c r="L10" s="945" t="s">
        <v>71</v>
      </c>
      <c r="M10" s="943" t="s">
        <v>9</v>
      </c>
      <c r="N10" s="939"/>
      <c r="O10" s="937" t="s">
        <v>9</v>
      </c>
      <c r="P10" s="938" t="s">
        <v>71</v>
      </c>
      <c r="Q10" s="943" t="s">
        <v>9</v>
      </c>
    </row>
    <row r="11" spans="1:21" s="322" customFormat="1" ht="6" customHeight="1" x14ac:dyDescent="0.25">
      <c r="A11" s="316"/>
      <c r="B11" s="923"/>
      <c r="C11" s="923"/>
      <c r="D11" s="923"/>
      <c r="E11" s="923"/>
      <c r="F11" s="923"/>
      <c r="G11" s="923"/>
      <c r="H11" s="923"/>
      <c r="I11" s="923"/>
      <c r="J11" s="923"/>
      <c r="K11" s="923"/>
      <c r="L11" s="923"/>
      <c r="M11" s="923"/>
      <c r="N11" s="923"/>
      <c r="O11" s="923"/>
      <c r="P11" s="923"/>
      <c r="Q11" s="923"/>
    </row>
    <row r="12" spans="1:21" s="331" customFormat="1" ht="18" customHeight="1" x14ac:dyDescent="0.25">
      <c r="A12" s="330"/>
      <c r="B12" s="926" t="s">
        <v>8</v>
      </c>
      <c r="C12" s="927">
        <f>G12+K12+O12</f>
        <v>426089</v>
      </c>
      <c r="D12" s="928">
        <f t="shared" ref="D12:D29" si="0">C12/C$30*100</f>
        <v>20.625360021298739</v>
      </c>
      <c r="E12" s="929">
        <f>I12+M12+Q12</f>
        <v>288014</v>
      </c>
      <c r="F12" s="930"/>
      <c r="G12" s="927">
        <v>104218</v>
      </c>
      <c r="H12" s="928">
        <v>24.459209226241466</v>
      </c>
      <c r="I12" s="929">
        <v>74645</v>
      </c>
      <c r="J12" s="930"/>
      <c r="K12" s="927">
        <v>193646</v>
      </c>
      <c r="L12" s="928">
        <v>45.447312650643411</v>
      </c>
      <c r="M12" s="929">
        <v>130904</v>
      </c>
      <c r="N12" s="930"/>
      <c r="O12" s="927">
        <v>128225</v>
      </c>
      <c r="P12" s="928">
        <v>30.093478123115126</v>
      </c>
      <c r="Q12" s="929">
        <v>82465</v>
      </c>
    </row>
    <row r="13" spans="1:21" s="331" customFormat="1" ht="18" customHeight="1" x14ac:dyDescent="0.25">
      <c r="A13" s="330"/>
      <c r="B13" s="931" t="s">
        <v>7</v>
      </c>
      <c r="C13" s="932">
        <f t="shared" ref="C13:C29" si="1">G13+K13+O13</f>
        <v>58453</v>
      </c>
      <c r="D13" s="933">
        <f t="shared" si="0"/>
        <v>2.829489072294697</v>
      </c>
      <c r="E13" s="934">
        <f t="shared" ref="E13:E29" si="2">I13+M13+Q13</f>
        <v>44256</v>
      </c>
      <c r="F13" s="930"/>
      <c r="G13" s="932">
        <v>16766</v>
      </c>
      <c r="H13" s="933">
        <v>28.682873419670507</v>
      </c>
      <c r="I13" s="934">
        <v>13010</v>
      </c>
      <c r="J13" s="930"/>
      <c r="K13" s="932">
        <v>20593</v>
      </c>
      <c r="L13" s="933">
        <v>35.230013857287048</v>
      </c>
      <c r="M13" s="934">
        <v>15858</v>
      </c>
      <c r="N13" s="930"/>
      <c r="O13" s="932">
        <v>21094</v>
      </c>
      <c r="P13" s="933">
        <v>36.087112723042445</v>
      </c>
      <c r="Q13" s="934">
        <v>15388</v>
      </c>
    </row>
    <row r="14" spans="1:21" s="331" customFormat="1" ht="18" customHeight="1" x14ac:dyDescent="0.25">
      <c r="A14" s="330"/>
      <c r="B14" s="931" t="s">
        <v>37</v>
      </c>
      <c r="C14" s="932">
        <f t="shared" si="1"/>
        <v>43504</v>
      </c>
      <c r="D14" s="933">
        <f t="shared" si="0"/>
        <v>2.1058644141636615</v>
      </c>
      <c r="E14" s="934">
        <f t="shared" si="2"/>
        <v>32110</v>
      </c>
      <c r="F14" s="930"/>
      <c r="G14" s="932">
        <v>10758</v>
      </c>
      <c r="H14" s="933">
        <v>24.728760573740345</v>
      </c>
      <c r="I14" s="934">
        <v>7810</v>
      </c>
      <c r="J14" s="930"/>
      <c r="K14" s="932">
        <v>15047</v>
      </c>
      <c r="L14" s="933">
        <v>34.587624126517099</v>
      </c>
      <c r="M14" s="934">
        <v>10752</v>
      </c>
      <c r="N14" s="930"/>
      <c r="O14" s="932">
        <v>17699</v>
      </c>
      <c r="P14" s="933">
        <v>40.683615299742556</v>
      </c>
      <c r="Q14" s="934">
        <v>13548</v>
      </c>
    </row>
    <row r="15" spans="1:21" s="331" customFormat="1" ht="18" customHeight="1" x14ac:dyDescent="0.25">
      <c r="A15" s="330"/>
      <c r="B15" s="931" t="s">
        <v>38</v>
      </c>
      <c r="C15" s="932">
        <f t="shared" si="1"/>
        <v>52670</v>
      </c>
      <c r="D15" s="933">
        <f t="shared" si="0"/>
        <v>2.5495558728852532</v>
      </c>
      <c r="E15" s="934">
        <f t="shared" si="2"/>
        <v>31705</v>
      </c>
      <c r="F15" s="930"/>
      <c r="G15" s="932">
        <v>11334</v>
      </c>
      <c r="H15" s="933">
        <v>21.518891209417127</v>
      </c>
      <c r="I15" s="934">
        <v>7974</v>
      </c>
      <c r="J15" s="930"/>
      <c r="K15" s="932">
        <v>17338</v>
      </c>
      <c r="L15" s="933">
        <v>32.918169736092651</v>
      </c>
      <c r="M15" s="934">
        <v>10477</v>
      </c>
      <c r="N15" s="930"/>
      <c r="O15" s="932">
        <v>23998</v>
      </c>
      <c r="P15" s="933">
        <v>45.562939054490222</v>
      </c>
      <c r="Q15" s="934">
        <v>13254</v>
      </c>
    </row>
    <row r="16" spans="1:21" s="331" customFormat="1" ht="18" customHeight="1" x14ac:dyDescent="0.25">
      <c r="A16" s="330"/>
      <c r="B16" s="931" t="s">
        <v>6</v>
      </c>
      <c r="C16" s="932">
        <f t="shared" si="1"/>
        <v>56019</v>
      </c>
      <c r="D16" s="933">
        <f t="shared" si="0"/>
        <v>2.7116683205460221</v>
      </c>
      <c r="E16" s="934">
        <f t="shared" si="2"/>
        <v>43828</v>
      </c>
      <c r="F16" s="930"/>
      <c r="G16" s="932">
        <v>18423</v>
      </c>
      <c r="H16" s="933">
        <v>32.887056177368393</v>
      </c>
      <c r="I16" s="934">
        <v>14612</v>
      </c>
      <c r="J16" s="930"/>
      <c r="K16" s="932">
        <v>19976</v>
      </c>
      <c r="L16" s="933">
        <v>35.659329870222606</v>
      </c>
      <c r="M16" s="934">
        <v>15570</v>
      </c>
      <c r="N16" s="930"/>
      <c r="O16" s="932">
        <v>17620</v>
      </c>
      <c r="P16" s="933">
        <v>31.453613952409004</v>
      </c>
      <c r="Q16" s="934">
        <v>13646</v>
      </c>
    </row>
    <row r="17" spans="1:18" s="331" customFormat="1" ht="18" customHeight="1" x14ac:dyDescent="0.25">
      <c r="A17" s="330"/>
      <c r="B17" s="931" t="s">
        <v>5</v>
      </c>
      <c r="C17" s="932">
        <f t="shared" si="1"/>
        <v>28448</v>
      </c>
      <c r="D17" s="933">
        <f t="shared" si="0"/>
        <v>1.377060289953288</v>
      </c>
      <c r="E17" s="934">
        <f t="shared" si="2"/>
        <v>18009</v>
      </c>
      <c r="F17" s="930"/>
      <c r="G17" s="932">
        <v>8709</v>
      </c>
      <c r="H17" s="933">
        <v>30.61375140607424</v>
      </c>
      <c r="I17" s="934">
        <v>5262</v>
      </c>
      <c r="J17" s="930"/>
      <c r="K17" s="932">
        <v>12657</v>
      </c>
      <c r="L17" s="933">
        <v>44.491704161979747</v>
      </c>
      <c r="M17" s="934">
        <v>7732</v>
      </c>
      <c r="N17" s="930"/>
      <c r="O17" s="932">
        <v>7082</v>
      </c>
      <c r="P17" s="933">
        <v>24.894544431946006</v>
      </c>
      <c r="Q17" s="934">
        <v>5015</v>
      </c>
    </row>
    <row r="18" spans="1:18" s="331" customFormat="1" ht="18" customHeight="1" x14ac:dyDescent="0.25">
      <c r="A18" s="330"/>
      <c r="B18" s="931" t="s">
        <v>4</v>
      </c>
      <c r="C18" s="932">
        <f t="shared" si="1"/>
        <v>172466</v>
      </c>
      <c r="D18" s="933">
        <f t="shared" si="0"/>
        <v>8.3484280078418092</v>
      </c>
      <c r="E18" s="934">
        <f t="shared" si="2"/>
        <v>125451</v>
      </c>
      <c r="F18" s="930"/>
      <c r="G18" s="932">
        <v>47606</v>
      </c>
      <c r="H18" s="933">
        <v>27.603121774726613</v>
      </c>
      <c r="I18" s="934">
        <v>35097</v>
      </c>
      <c r="J18" s="930"/>
      <c r="K18" s="932">
        <v>57013</v>
      </c>
      <c r="L18" s="933">
        <v>33.057530179861537</v>
      </c>
      <c r="M18" s="934">
        <v>41281</v>
      </c>
      <c r="N18" s="930"/>
      <c r="O18" s="932">
        <v>67847</v>
      </c>
      <c r="P18" s="933">
        <v>39.339348045411846</v>
      </c>
      <c r="Q18" s="934">
        <v>49073</v>
      </c>
    </row>
    <row r="19" spans="1:18" s="331" customFormat="1" ht="18" customHeight="1" x14ac:dyDescent="0.25">
      <c r="A19" s="330"/>
      <c r="B19" s="931" t="s">
        <v>40</v>
      </c>
      <c r="C19" s="932">
        <f t="shared" si="1"/>
        <v>102622</v>
      </c>
      <c r="D19" s="933">
        <f t="shared" si="0"/>
        <v>4.9675436261103174</v>
      </c>
      <c r="E19" s="934">
        <f t="shared" si="2"/>
        <v>75728</v>
      </c>
      <c r="F19" s="930"/>
      <c r="G19" s="932">
        <v>31234</v>
      </c>
      <c r="H19" s="933">
        <v>30.435968895558457</v>
      </c>
      <c r="I19" s="934">
        <v>22839</v>
      </c>
      <c r="J19" s="930"/>
      <c r="K19" s="932">
        <v>33834</v>
      </c>
      <c r="L19" s="933">
        <v>32.969538695406442</v>
      </c>
      <c r="M19" s="934">
        <v>24925</v>
      </c>
      <c r="N19" s="930"/>
      <c r="O19" s="932">
        <v>37554</v>
      </c>
      <c r="P19" s="933">
        <v>36.594492409035098</v>
      </c>
      <c r="Q19" s="934">
        <v>27964</v>
      </c>
    </row>
    <row r="20" spans="1:18" s="331" customFormat="1" ht="18" customHeight="1" x14ac:dyDescent="0.25">
      <c r="A20" s="330"/>
      <c r="B20" s="931" t="s">
        <v>41</v>
      </c>
      <c r="C20" s="932">
        <f t="shared" si="1"/>
        <v>277249</v>
      </c>
      <c r="D20" s="933">
        <f t="shared" si="0"/>
        <v>13.420577486264735</v>
      </c>
      <c r="E20" s="934">
        <f t="shared" si="2"/>
        <v>225116</v>
      </c>
      <c r="F20" s="930"/>
      <c r="G20" s="932">
        <v>56067</v>
      </c>
      <c r="H20" s="933">
        <v>20.222615771382404</v>
      </c>
      <c r="I20" s="934">
        <v>45419</v>
      </c>
      <c r="J20" s="930"/>
      <c r="K20" s="932">
        <v>112265</v>
      </c>
      <c r="L20" s="933">
        <v>40.492481487760102</v>
      </c>
      <c r="M20" s="934">
        <v>89587</v>
      </c>
      <c r="N20" s="930"/>
      <c r="O20" s="932">
        <v>108917</v>
      </c>
      <c r="P20" s="933">
        <v>39.284902740857497</v>
      </c>
      <c r="Q20" s="934">
        <v>90110</v>
      </c>
    </row>
    <row r="21" spans="1:18" s="331" customFormat="1" ht="18" customHeight="1" x14ac:dyDescent="0.25">
      <c r="A21" s="330"/>
      <c r="B21" s="931" t="s">
        <v>3</v>
      </c>
      <c r="C21" s="932">
        <f t="shared" si="1"/>
        <v>243711</v>
      </c>
      <c r="D21" s="933">
        <f t="shared" si="0"/>
        <v>11.797129510855097</v>
      </c>
      <c r="E21" s="934">
        <f t="shared" si="2"/>
        <v>160563</v>
      </c>
      <c r="F21" s="930"/>
      <c r="G21" s="932">
        <v>68272</v>
      </c>
      <c r="H21" s="933">
        <v>28.013507802274006</v>
      </c>
      <c r="I21" s="934">
        <v>45865</v>
      </c>
      <c r="J21" s="930"/>
      <c r="K21" s="932">
        <v>91394</v>
      </c>
      <c r="L21" s="933">
        <v>37.50097451489674</v>
      </c>
      <c r="M21" s="934">
        <v>60302</v>
      </c>
      <c r="N21" s="930"/>
      <c r="O21" s="932">
        <v>84045</v>
      </c>
      <c r="P21" s="933">
        <v>34.485517682829254</v>
      </c>
      <c r="Q21" s="934">
        <v>54396</v>
      </c>
    </row>
    <row r="22" spans="1:18" s="331" customFormat="1" ht="18" customHeight="1" x14ac:dyDescent="0.25">
      <c r="A22" s="330"/>
      <c r="B22" s="931" t="s">
        <v>2</v>
      </c>
      <c r="C22" s="932">
        <f t="shared" si="1"/>
        <v>44021</v>
      </c>
      <c r="D22" s="933">
        <f t="shared" si="0"/>
        <v>2.1308904325096205</v>
      </c>
      <c r="E22" s="934">
        <f t="shared" si="2"/>
        <v>36744</v>
      </c>
      <c r="F22" s="930"/>
      <c r="G22" s="932">
        <v>13972</v>
      </c>
      <c r="H22" s="933">
        <v>31.739397105926713</v>
      </c>
      <c r="I22" s="934">
        <v>12452</v>
      </c>
      <c r="J22" s="930"/>
      <c r="K22" s="932">
        <v>14834</v>
      </c>
      <c r="L22" s="933">
        <v>33.697553440403446</v>
      </c>
      <c r="M22" s="934">
        <v>12343</v>
      </c>
      <c r="N22" s="930"/>
      <c r="O22" s="932">
        <v>15215</v>
      </c>
      <c r="P22" s="933">
        <v>34.563049453669841</v>
      </c>
      <c r="Q22" s="934">
        <v>11949</v>
      </c>
    </row>
    <row r="23" spans="1:18" s="331" customFormat="1" ht="18" customHeight="1" x14ac:dyDescent="0.25">
      <c r="A23" s="330"/>
      <c r="B23" s="931" t="s">
        <v>35</v>
      </c>
      <c r="C23" s="932">
        <f t="shared" si="1"/>
        <v>101955</v>
      </c>
      <c r="D23" s="933">
        <f t="shared" si="0"/>
        <v>4.9352566740082775</v>
      </c>
      <c r="E23" s="934">
        <f t="shared" si="2"/>
        <v>76563</v>
      </c>
      <c r="F23" s="930"/>
      <c r="G23" s="932">
        <v>33191</v>
      </c>
      <c r="H23" s="933">
        <v>32.554558383600607</v>
      </c>
      <c r="I23" s="934">
        <v>25930</v>
      </c>
      <c r="J23" s="930"/>
      <c r="K23" s="932">
        <v>35404</v>
      </c>
      <c r="L23" s="933">
        <v>34.725123829140308</v>
      </c>
      <c r="M23" s="934">
        <v>26517</v>
      </c>
      <c r="N23" s="930"/>
      <c r="O23" s="932">
        <v>33360</v>
      </c>
      <c r="P23" s="933">
        <v>32.720317787259084</v>
      </c>
      <c r="Q23" s="934">
        <v>24116</v>
      </c>
    </row>
    <row r="24" spans="1:18" s="331" customFormat="1" ht="18" customHeight="1" x14ac:dyDescent="0.25">
      <c r="A24" s="330"/>
      <c r="B24" s="931" t="s">
        <v>42</v>
      </c>
      <c r="C24" s="932">
        <f t="shared" si="1"/>
        <v>260125</v>
      </c>
      <c r="D24" s="933">
        <f t="shared" si="0"/>
        <v>12.591669288670523</v>
      </c>
      <c r="E24" s="934">
        <f t="shared" si="2"/>
        <v>187923</v>
      </c>
      <c r="F24" s="930"/>
      <c r="G24" s="932">
        <v>86412</v>
      </c>
      <c r="H24" s="933">
        <v>33.2194137433926</v>
      </c>
      <c r="I24" s="934">
        <v>63033</v>
      </c>
      <c r="J24" s="930"/>
      <c r="K24" s="932">
        <v>99796</v>
      </c>
      <c r="L24" s="933">
        <v>38.364632388274863</v>
      </c>
      <c r="M24" s="934">
        <v>70662</v>
      </c>
      <c r="N24" s="930"/>
      <c r="O24" s="932">
        <v>73917</v>
      </c>
      <c r="P24" s="933">
        <v>28.415953868332533</v>
      </c>
      <c r="Q24" s="934">
        <v>54228</v>
      </c>
    </row>
    <row r="25" spans="1:18" s="331" customFormat="1" ht="18" customHeight="1" x14ac:dyDescent="0.25">
      <c r="A25" s="330">
        <v>47094</v>
      </c>
      <c r="B25" s="931" t="s">
        <v>43</v>
      </c>
      <c r="C25" s="932">
        <f t="shared" si="1"/>
        <v>57113</v>
      </c>
      <c r="D25" s="933">
        <f t="shared" si="0"/>
        <v>2.7646247307403735</v>
      </c>
      <c r="E25" s="934">
        <f t="shared" si="2"/>
        <v>44249</v>
      </c>
      <c r="F25" s="930"/>
      <c r="G25" s="932">
        <v>16749</v>
      </c>
      <c r="H25" s="933">
        <v>29.326072873076182</v>
      </c>
      <c r="I25" s="934">
        <v>13611</v>
      </c>
      <c r="J25" s="930"/>
      <c r="K25" s="932">
        <v>22424</v>
      </c>
      <c r="L25" s="933">
        <v>39.262514663911894</v>
      </c>
      <c r="M25" s="934">
        <v>17314</v>
      </c>
      <c r="N25" s="930"/>
      <c r="O25" s="932">
        <v>17940</v>
      </c>
      <c r="P25" s="933">
        <v>31.411412463011924</v>
      </c>
      <c r="Q25" s="934">
        <v>13324</v>
      </c>
    </row>
    <row r="26" spans="1:18" s="331" customFormat="1" ht="18" customHeight="1" x14ac:dyDescent="0.25">
      <c r="B26" s="931" t="s">
        <v>44</v>
      </c>
      <c r="C26" s="932">
        <f t="shared" si="1"/>
        <v>22603</v>
      </c>
      <c r="D26" s="933">
        <f t="shared" si="0"/>
        <v>1.0941259045913305</v>
      </c>
      <c r="E26" s="934">
        <f t="shared" si="2"/>
        <v>16169</v>
      </c>
      <c r="F26" s="930"/>
      <c r="G26" s="932">
        <v>4093</v>
      </c>
      <c r="H26" s="933">
        <v>18.108215723576514</v>
      </c>
      <c r="I26" s="934">
        <v>3238</v>
      </c>
      <c r="J26" s="930"/>
      <c r="K26" s="932">
        <v>8250</v>
      </c>
      <c r="L26" s="933">
        <v>36.499579701809495</v>
      </c>
      <c r="M26" s="934">
        <v>6242</v>
      </c>
      <c r="N26" s="930"/>
      <c r="O26" s="932">
        <v>10260</v>
      </c>
      <c r="P26" s="933">
        <v>45.392204574613984</v>
      </c>
      <c r="Q26" s="934">
        <v>6689</v>
      </c>
    </row>
    <row r="27" spans="1:18" s="331" customFormat="1" ht="18" customHeight="1" x14ac:dyDescent="0.25">
      <c r="B27" s="931" t="s">
        <v>45</v>
      </c>
      <c r="C27" s="932">
        <f t="shared" si="1"/>
        <v>99620</v>
      </c>
      <c r="D27" s="933">
        <f t="shared" si="0"/>
        <v>4.8222281385386161</v>
      </c>
      <c r="E27" s="934">
        <f t="shared" si="2"/>
        <v>70157</v>
      </c>
      <c r="F27" s="930"/>
      <c r="G27" s="932">
        <v>24016</v>
      </c>
      <c r="H27" s="933">
        <v>24.107608913872717</v>
      </c>
      <c r="I27" s="934">
        <v>17187</v>
      </c>
      <c r="J27" s="930"/>
      <c r="K27" s="932">
        <v>34527</v>
      </c>
      <c r="L27" s="933">
        <v>34.658703071672356</v>
      </c>
      <c r="M27" s="934">
        <v>23658</v>
      </c>
      <c r="N27" s="930"/>
      <c r="O27" s="932">
        <v>41077</v>
      </c>
      <c r="P27" s="933">
        <v>41.233688014454927</v>
      </c>
      <c r="Q27" s="934">
        <v>29312</v>
      </c>
    </row>
    <row r="28" spans="1:18" s="331" customFormat="1" ht="18" customHeight="1" x14ac:dyDescent="0.25">
      <c r="B28" s="931" t="s">
        <v>46</v>
      </c>
      <c r="C28" s="932">
        <f t="shared" si="1"/>
        <v>14290</v>
      </c>
      <c r="D28" s="933">
        <f t="shared" si="0"/>
        <v>0.6917249558293197</v>
      </c>
      <c r="E28" s="934">
        <f t="shared" si="2"/>
        <v>9352</v>
      </c>
      <c r="F28" s="930"/>
      <c r="G28" s="932">
        <v>3681</v>
      </c>
      <c r="H28" s="933">
        <v>25.759272218334502</v>
      </c>
      <c r="I28" s="934">
        <v>2329</v>
      </c>
      <c r="J28" s="930"/>
      <c r="K28" s="932">
        <v>6407</v>
      </c>
      <c r="L28" s="933">
        <v>44.835549335199445</v>
      </c>
      <c r="M28" s="934">
        <v>4058</v>
      </c>
      <c r="N28" s="930"/>
      <c r="O28" s="932">
        <v>4202</v>
      </c>
      <c r="P28" s="933">
        <v>29.405178446466063</v>
      </c>
      <c r="Q28" s="934">
        <v>2965</v>
      </c>
    </row>
    <row r="29" spans="1:18" s="331" customFormat="1" ht="18" customHeight="1" x14ac:dyDescent="0.25">
      <c r="B29" s="952" t="s">
        <v>1</v>
      </c>
      <c r="C29" s="946">
        <f t="shared" si="1"/>
        <v>4892</v>
      </c>
      <c r="D29" s="933">
        <f t="shared" si="0"/>
        <v>0.23680325289832274</v>
      </c>
      <c r="E29" s="948">
        <f t="shared" si="2"/>
        <v>3664</v>
      </c>
      <c r="F29" s="930"/>
      <c r="G29" s="932">
        <v>1535</v>
      </c>
      <c r="H29" s="949">
        <v>31.377759607522488</v>
      </c>
      <c r="I29" s="934">
        <v>1191</v>
      </c>
      <c r="J29" s="930"/>
      <c r="K29" s="946">
        <v>1790</v>
      </c>
      <c r="L29" s="949">
        <v>36.590351594439902</v>
      </c>
      <c r="M29" s="948">
        <v>1345</v>
      </c>
      <c r="N29" s="930"/>
      <c r="O29" s="946">
        <v>1567</v>
      </c>
      <c r="P29" s="949">
        <v>32.031888798037613</v>
      </c>
      <c r="Q29" s="934">
        <v>1128</v>
      </c>
    </row>
    <row r="30" spans="1:18" s="319" customFormat="1" ht="18" customHeight="1" x14ac:dyDescent="0.25">
      <c r="B30" s="1278" t="s">
        <v>0</v>
      </c>
      <c r="C30" s="1279">
        <f>SUM(C12:C29)</f>
        <v>2065850</v>
      </c>
      <c r="D30" s="1280">
        <f>C30/C$30*100</f>
        <v>100</v>
      </c>
      <c r="E30" s="1281">
        <f>SUM(E12:E29)</f>
        <v>1489601</v>
      </c>
      <c r="F30" s="1282"/>
      <c r="G30" s="1283">
        <f>SUM(G12:G29)</f>
        <v>557036</v>
      </c>
      <c r="H30" s="1284">
        <f t="shared" ref="H30" si="3">G30/$C30*100</f>
        <v>26.964009971682358</v>
      </c>
      <c r="I30" s="1283">
        <f>SUM(I12:I29)</f>
        <v>411504</v>
      </c>
      <c r="J30" s="1282"/>
      <c r="K30" s="1283">
        <f>SUM(K12:K29)</f>
        <v>797195</v>
      </c>
      <c r="L30" s="1285">
        <f t="shared" ref="L30" si="4">K30/$C30*100</f>
        <v>38.589200571193452</v>
      </c>
      <c r="M30" s="1281">
        <f>SUM(M12:M29)</f>
        <v>569527</v>
      </c>
      <c r="N30" s="1282"/>
      <c r="O30" s="1286">
        <f>SUM(O12:O29)</f>
        <v>711619</v>
      </c>
      <c r="P30" s="1287">
        <f t="shared" ref="P30" si="5">O30/$C30*100</f>
        <v>34.44678945712419</v>
      </c>
      <c r="Q30" s="1283">
        <f>SUM(Q12:Q29)</f>
        <v>508570</v>
      </c>
      <c r="R30" s="1119"/>
    </row>
    <row r="31" spans="1:18" s="328" customFormat="1" ht="6.75" customHeight="1" x14ac:dyDescent="0.25">
      <c r="B31" s="1601"/>
      <c r="C31" s="1601"/>
      <c r="D31" s="1601"/>
      <c r="E31" s="947"/>
      <c r="F31" s="779"/>
      <c r="G31" s="950"/>
      <c r="I31" s="951"/>
      <c r="M31" s="950"/>
    </row>
    <row r="32" spans="1:18" ht="24.75" customHeight="1" x14ac:dyDescent="0.35">
      <c r="B32" s="1597" t="s">
        <v>78</v>
      </c>
      <c r="C32" s="1597"/>
      <c r="D32" s="1597"/>
      <c r="E32" s="1597"/>
      <c r="F32" s="1597"/>
      <c r="G32" s="1597"/>
      <c r="H32" s="1597"/>
      <c r="I32" s="1597"/>
      <c r="J32" s="1597"/>
      <c r="K32" s="1597"/>
      <c r="L32" s="1597"/>
      <c r="M32" s="1597"/>
      <c r="N32" s="1597"/>
      <c r="O32" s="1597"/>
      <c r="P32" s="1597"/>
      <c r="Q32" s="1597"/>
    </row>
    <row r="33" spans="2:11" x14ac:dyDescent="0.35">
      <c r="G33" s="935"/>
      <c r="K33" s="935"/>
    </row>
    <row r="34" spans="2:11" x14ac:dyDescent="0.35">
      <c r="B34" s="935"/>
      <c r="K34" s="935"/>
    </row>
  </sheetData>
  <mergeCells count="15">
    <mergeCell ref="B2:D2"/>
    <mergeCell ref="G2:P2"/>
    <mergeCell ref="B5:P5"/>
    <mergeCell ref="B7:B10"/>
    <mergeCell ref="C7:E8"/>
    <mergeCell ref="C9:D9"/>
    <mergeCell ref="B4:Q4"/>
    <mergeCell ref="G7:I8"/>
    <mergeCell ref="K7:M8"/>
    <mergeCell ref="O7:Q8"/>
    <mergeCell ref="B32:Q32"/>
    <mergeCell ref="G9:H9"/>
    <mergeCell ref="K9:L9"/>
    <mergeCell ref="O9:P9"/>
    <mergeCell ref="B31:D31"/>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64</v>
      </c>
    </row>
    <row r="2" spans="1:22" s="343" customFormat="1" ht="49.5" customHeight="1" x14ac:dyDescent="0.35">
      <c r="B2" s="1386"/>
      <c r="C2" s="1386"/>
      <c r="D2" s="1386"/>
      <c r="E2" s="1386"/>
      <c r="F2" s="344"/>
      <c r="G2" s="1602"/>
      <c r="H2" s="1602"/>
      <c r="I2" s="1602"/>
      <c r="J2" s="1602"/>
      <c r="K2" s="1602"/>
      <c r="L2" s="1602"/>
      <c r="M2" s="1602"/>
      <c r="N2" s="1602"/>
      <c r="O2" s="1602"/>
      <c r="P2" s="1602"/>
      <c r="Q2" s="1602"/>
      <c r="R2" s="1602"/>
      <c r="T2" s="344"/>
    </row>
    <row r="3" spans="1:22" s="343" customFormat="1" ht="3" customHeight="1" x14ac:dyDescent="0.35">
      <c r="B3" s="344"/>
      <c r="C3" s="344"/>
      <c r="D3" s="344"/>
      <c r="E3" s="344"/>
      <c r="F3" s="344"/>
      <c r="L3" s="344"/>
      <c r="Q3" s="344"/>
      <c r="T3" s="344"/>
    </row>
    <row r="4" spans="1:22" s="345" customFormat="1" ht="15" customHeight="1" x14ac:dyDescent="0.25">
      <c r="B4" s="1424" t="s">
        <v>438</v>
      </c>
      <c r="C4" s="1424"/>
      <c r="D4" s="1424"/>
      <c r="E4" s="1424"/>
      <c r="F4" s="1424"/>
      <c r="G4" s="1424"/>
      <c r="H4" s="1424"/>
      <c r="I4" s="1424"/>
      <c r="J4" s="1424"/>
      <c r="K4" s="1424"/>
      <c r="L4" s="1424"/>
      <c r="M4" s="1424"/>
      <c r="N4" s="1424"/>
      <c r="O4" s="1424"/>
      <c r="P4" s="1424"/>
      <c r="Q4" s="1424"/>
      <c r="R4" s="1424"/>
      <c r="S4" s="1424"/>
      <c r="T4" s="1424"/>
      <c r="U4" s="924"/>
    </row>
    <row r="5" spans="1:22" s="345" customFormat="1" ht="1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925"/>
      <c r="V5" s="875"/>
    </row>
    <row r="6" spans="1:22" s="345" customFormat="1" ht="4.5" customHeight="1" x14ac:dyDescent="0.25"/>
    <row r="7" spans="1:22" s="322" customFormat="1" ht="15" customHeight="1" x14ac:dyDescent="0.25">
      <c r="A7" s="316"/>
      <c r="B7" s="1603" t="s">
        <v>12</v>
      </c>
      <c r="C7" s="920"/>
      <c r="D7" s="1613" t="s">
        <v>72</v>
      </c>
      <c r="E7" s="1608"/>
      <c r="F7" s="920"/>
      <c r="G7" s="1615" t="s">
        <v>31</v>
      </c>
      <c r="H7" s="1616"/>
      <c r="I7" s="1616"/>
      <c r="J7" s="1617"/>
      <c r="K7" s="921"/>
      <c r="L7" s="1615" t="s">
        <v>49</v>
      </c>
      <c r="M7" s="1616"/>
      <c r="N7" s="1616"/>
      <c r="O7" s="1617"/>
      <c r="P7" s="921"/>
      <c r="Q7" s="1615" t="s">
        <v>50</v>
      </c>
      <c r="R7" s="1616"/>
      <c r="S7" s="1616"/>
      <c r="T7" s="1617"/>
    </row>
    <row r="8" spans="1:22" s="322" customFormat="1" ht="35.25" customHeight="1" x14ac:dyDescent="0.25">
      <c r="A8" s="316"/>
      <c r="B8" s="1604"/>
      <c r="C8" s="920"/>
      <c r="D8" s="1614"/>
      <c r="E8" s="1611"/>
      <c r="F8" s="920"/>
      <c r="G8" s="1618" t="s">
        <v>69</v>
      </c>
      <c r="H8" s="1619"/>
      <c r="I8" s="1620" t="s">
        <v>287</v>
      </c>
      <c r="J8" s="1621"/>
      <c r="K8" s="957"/>
      <c r="L8" s="1622" t="s">
        <v>69</v>
      </c>
      <c r="M8" s="1623"/>
      <c r="N8" s="1620" t="s">
        <v>287</v>
      </c>
      <c r="O8" s="1621"/>
      <c r="P8" s="957"/>
      <c r="Q8" s="1622" t="s">
        <v>69</v>
      </c>
      <c r="R8" s="1623"/>
      <c r="S8" s="1620" t="s">
        <v>287</v>
      </c>
      <c r="T8" s="1621"/>
    </row>
    <row r="9" spans="1:22" s="322" customFormat="1" ht="29.25" customHeight="1" x14ac:dyDescent="0.25">
      <c r="A9" s="316"/>
      <c r="B9" s="1605"/>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604</v>
      </c>
      <c r="E11" s="928">
        <f>D11/D$29*100</f>
        <v>0.8009441593401494</v>
      </c>
      <c r="F11" s="930"/>
      <c r="G11" s="927">
        <v>4</v>
      </c>
      <c r="H11" s="928">
        <v>0.66225165562913912</v>
      </c>
      <c r="I11" s="927">
        <v>2</v>
      </c>
      <c r="J11" s="928">
        <v>50</v>
      </c>
      <c r="K11" s="930"/>
      <c r="L11" s="927">
        <v>23</v>
      </c>
      <c r="M11" s="928">
        <v>3.8079470198675498</v>
      </c>
      <c r="N11" s="927">
        <v>19</v>
      </c>
      <c r="O11" s="928">
        <v>82.608695652173907</v>
      </c>
      <c r="P11" s="930"/>
      <c r="Q11" s="927">
        <v>577</v>
      </c>
      <c r="R11" s="928">
        <v>95.52980132450331</v>
      </c>
      <c r="S11" s="927">
        <v>395</v>
      </c>
      <c r="T11" s="928">
        <f>S11/Q11*100</f>
        <v>68.4575389948007</v>
      </c>
    </row>
    <row r="12" spans="1:22" s="331" customFormat="1" ht="18" customHeight="1" x14ac:dyDescent="0.25">
      <c r="A12" s="330"/>
      <c r="B12" s="931" t="s">
        <v>7</v>
      </c>
      <c r="C12" s="930"/>
      <c r="D12" s="932">
        <f t="shared" ref="D12:D28" si="0">G12+L12+Q12</f>
        <v>4345</v>
      </c>
      <c r="E12" s="933">
        <f t="shared" ref="E12:E29" si="1">D12/D$29*100</f>
        <v>5.761758894590975</v>
      </c>
      <c r="F12" s="930"/>
      <c r="G12" s="932">
        <v>1992</v>
      </c>
      <c r="H12" s="933">
        <v>45.845799769850402</v>
      </c>
      <c r="I12" s="932">
        <v>3</v>
      </c>
      <c r="J12" s="933">
        <v>0.15060240963855423</v>
      </c>
      <c r="K12" s="930"/>
      <c r="L12" s="932">
        <v>1282</v>
      </c>
      <c r="M12" s="933">
        <v>29.505178365937862</v>
      </c>
      <c r="N12" s="932">
        <v>24</v>
      </c>
      <c r="O12" s="933">
        <v>1.87207488299532</v>
      </c>
      <c r="P12" s="930"/>
      <c r="Q12" s="932">
        <v>1071</v>
      </c>
      <c r="R12" s="933">
        <v>24.649021864211736</v>
      </c>
      <c r="S12" s="932">
        <v>265</v>
      </c>
      <c r="T12" s="933">
        <f t="shared" ref="T12:T29" si="2">S12/Q12*100</f>
        <v>24.743230625583568</v>
      </c>
    </row>
    <row r="13" spans="1:22" s="331" customFormat="1" ht="18" customHeight="1" x14ac:dyDescent="0.25">
      <c r="A13" s="330"/>
      <c r="B13" s="931" t="s">
        <v>37</v>
      </c>
      <c r="C13" s="930"/>
      <c r="D13" s="932">
        <f t="shared" si="0"/>
        <v>7640</v>
      </c>
      <c r="E13" s="933">
        <f t="shared" si="1"/>
        <v>10.131147975759506</v>
      </c>
      <c r="F13" s="930"/>
      <c r="G13" s="932">
        <v>2353</v>
      </c>
      <c r="H13" s="933">
        <v>30.798429319371728</v>
      </c>
      <c r="I13" s="932">
        <v>7</v>
      </c>
      <c r="J13" s="933">
        <v>0.29749256268593288</v>
      </c>
      <c r="K13" s="930"/>
      <c r="L13" s="932">
        <v>2741</v>
      </c>
      <c r="M13" s="933">
        <v>35.876963350785338</v>
      </c>
      <c r="N13" s="932">
        <v>9</v>
      </c>
      <c r="O13" s="933">
        <v>0.32834731849689891</v>
      </c>
      <c r="P13" s="930"/>
      <c r="Q13" s="932">
        <v>2546</v>
      </c>
      <c r="R13" s="933">
        <v>33.324607329842934</v>
      </c>
      <c r="S13" s="932">
        <v>1739</v>
      </c>
      <c r="T13" s="933">
        <f t="shared" si="2"/>
        <v>68.303220738413188</v>
      </c>
    </row>
    <row r="14" spans="1:22" s="331" customFormat="1" ht="18" customHeight="1" x14ac:dyDescent="0.25">
      <c r="A14" s="330"/>
      <c r="B14" s="931" t="s">
        <v>38</v>
      </c>
      <c r="C14" s="930"/>
      <c r="D14" s="932">
        <f t="shared" si="0"/>
        <v>4337</v>
      </c>
      <c r="E14" s="933">
        <f t="shared" si="1"/>
        <v>5.7511503626791844</v>
      </c>
      <c r="F14" s="930"/>
      <c r="G14" s="932">
        <v>370</v>
      </c>
      <c r="H14" s="933">
        <v>8.5312427945584517</v>
      </c>
      <c r="I14" s="932">
        <v>22</v>
      </c>
      <c r="J14" s="933">
        <v>5.9459459459459465</v>
      </c>
      <c r="K14" s="930"/>
      <c r="L14" s="932">
        <v>964</v>
      </c>
      <c r="M14" s="933">
        <v>22.227346091768503</v>
      </c>
      <c r="N14" s="932">
        <v>37</v>
      </c>
      <c r="O14" s="933">
        <v>3.8381742738589213</v>
      </c>
      <c r="P14" s="930"/>
      <c r="Q14" s="932">
        <v>3003</v>
      </c>
      <c r="R14" s="933">
        <v>69.241411113673053</v>
      </c>
      <c r="S14" s="932">
        <v>283</v>
      </c>
      <c r="T14" s="933">
        <f t="shared" si="2"/>
        <v>9.4239094239094232</v>
      </c>
    </row>
    <row r="15" spans="1:22" s="331" customFormat="1" ht="18" customHeight="1" x14ac:dyDescent="0.25">
      <c r="A15" s="330"/>
      <c r="B15" s="931" t="s">
        <v>6</v>
      </c>
      <c r="C15" s="930"/>
      <c r="D15" s="932">
        <f t="shared" si="0"/>
        <v>3700</v>
      </c>
      <c r="E15" s="933">
        <f t="shared" si="1"/>
        <v>4.9064460092029014</v>
      </c>
      <c r="F15" s="930"/>
      <c r="G15" s="932">
        <v>1154</v>
      </c>
      <c r="H15" s="933">
        <v>31.189189189189186</v>
      </c>
      <c r="I15" s="932">
        <v>83</v>
      </c>
      <c r="J15" s="933">
        <v>7.1923743500866557</v>
      </c>
      <c r="K15" s="930"/>
      <c r="L15" s="932">
        <v>1280</v>
      </c>
      <c r="M15" s="933">
        <v>34.594594594594597</v>
      </c>
      <c r="N15" s="932">
        <v>113</v>
      </c>
      <c r="O15" s="933">
        <v>8.828125</v>
      </c>
      <c r="P15" s="930"/>
      <c r="Q15" s="932">
        <v>1266</v>
      </c>
      <c r="R15" s="933">
        <v>34.216216216216218</v>
      </c>
      <c r="S15" s="932">
        <v>155</v>
      </c>
      <c r="T15" s="933">
        <f t="shared" si="2"/>
        <v>12.243285939968404</v>
      </c>
    </row>
    <row r="16" spans="1:22" s="331" customFormat="1" ht="18" customHeight="1" x14ac:dyDescent="0.25">
      <c r="A16" s="330"/>
      <c r="B16" s="931" t="s">
        <v>5</v>
      </c>
      <c r="C16" s="930"/>
      <c r="D16" s="932">
        <f t="shared" si="0"/>
        <v>6695</v>
      </c>
      <c r="E16" s="933">
        <f t="shared" si="1"/>
        <v>8.8780151436793027</v>
      </c>
      <c r="F16" s="930"/>
      <c r="G16" s="932">
        <v>2577</v>
      </c>
      <c r="H16" s="933">
        <v>38.49141150112024</v>
      </c>
      <c r="I16" s="932">
        <v>0</v>
      </c>
      <c r="J16" s="933">
        <v>0</v>
      </c>
      <c r="K16" s="930"/>
      <c r="L16" s="932">
        <v>3347</v>
      </c>
      <c r="M16" s="933">
        <v>49.992531740104553</v>
      </c>
      <c r="N16" s="932">
        <v>0</v>
      </c>
      <c r="O16" s="933">
        <v>0</v>
      </c>
      <c r="P16" s="930"/>
      <c r="Q16" s="932">
        <v>771</v>
      </c>
      <c r="R16" s="933">
        <v>11.516056758775207</v>
      </c>
      <c r="S16" s="932">
        <v>108</v>
      </c>
      <c r="T16" s="933">
        <f t="shared" si="2"/>
        <v>14.007782101167315</v>
      </c>
    </row>
    <row r="17" spans="1:20" s="331" customFormat="1" ht="18" customHeight="1" x14ac:dyDescent="0.25">
      <c r="A17" s="330"/>
      <c r="B17" s="931" t="s">
        <v>4</v>
      </c>
      <c r="C17" s="930"/>
      <c r="D17" s="932">
        <f t="shared" si="0"/>
        <v>14137</v>
      </c>
      <c r="E17" s="933">
        <f t="shared" si="1"/>
        <v>18.746601954622005</v>
      </c>
      <c r="F17" s="930"/>
      <c r="G17" s="932">
        <v>5865</v>
      </c>
      <c r="H17" s="933">
        <v>41.486878404187593</v>
      </c>
      <c r="I17" s="932">
        <v>19</v>
      </c>
      <c r="J17" s="933">
        <v>0.32395566922421143</v>
      </c>
      <c r="K17" s="930"/>
      <c r="L17" s="932">
        <v>4680</v>
      </c>
      <c r="M17" s="933">
        <v>33.104619084671427</v>
      </c>
      <c r="N17" s="932">
        <v>42</v>
      </c>
      <c r="O17" s="933">
        <v>0.89743589743589736</v>
      </c>
      <c r="P17" s="930"/>
      <c r="Q17" s="932">
        <v>3592</v>
      </c>
      <c r="R17" s="933">
        <v>25.408502511140981</v>
      </c>
      <c r="S17" s="932">
        <v>50</v>
      </c>
      <c r="T17" s="933">
        <f t="shared" si="2"/>
        <v>1.3919821826280625</v>
      </c>
    </row>
    <row r="18" spans="1:20" s="331" customFormat="1" ht="18" customHeight="1" x14ac:dyDescent="0.25">
      <c r="A18" s="330"/>
      <c r="B18" s="931" t="s">
        <v>40</v>
      </c>
      <c r="C18" s="930"/>
      <c r="D18" s="932">
        <f t="shared" si="0"/>
        <v>9884</v>
      </c>
      <c r="E18" s="933">
        <f t="shared" si="1"/>
        <v>13.106841177016616</v>
      </c>
      <c r="F18" s="930"/>
      <c r="G18" s="932">
        <v>3080</v>
      </c>
      <c r="H18" s="933">
        <v>31.161473087818699</v>
      </c>
      <c r="I18" s="932">
        <v>269</v>
      </c>
      <c r="J18" s="933">
        <v>8.7337662337662341</v>
      </c>
      <c r="K18" s="930"/>
      <c r="L18" s="932">
        <v>2633</v>
      </c>
      <c r="M18" s="933">
        <v>26.639012545528129</v>
      </c>
      <c r="N18" s="932">
        <v>457</v>
      </c>
      <c r="O18" s="933">
        <v>17.356627421192556</v>
      </c>
      <c r="P18" s="930"/>
      <c r="Q18" s="932">
        <v>4171</v>
      </c>
      <c r="R18" s="933">
        <v>42.199514366653176</v>
      </c>
      <c r="S18" s="932">
        <v>1428</v>
      </c>
      <c r="T18" s="933">
        <f t="shared" si="2"/>
        <v>34.236394150083918</v>
      </c>
    </row>
    <row r="19" spans="1:20" s="331" customFormat="1" ht="18" customHeight="1" x14ac:dyDescent="0.25">
      <c r="A19" s="330"/>
      <c r="B19" s="931" t="s">
        <v>41</v>
      </c>
      <c r="C19" s="930"/>
      <c r="D19" s="932">
        <f t="shared" si="0"/>
        <v>17</v>
      </c>
      <c r="E19" s="933">
        <f t="shared" si="1"/>
        <v>2.2543130312553873E-2</v>
      </c>
      <c r="F19" s="930"/>
      <c r="G19" s="932">
        <v>10</v>
      </c>
      <c r="H19" s="933">
        <v>58.82352941176471</v>
      </c>
      <c r="I19" s="932">
        <v>9</v>
      </c>
      <c r="J19" s="933">
        <v>90</v>
      </c>
      <c r="K19" s="930"/>
      <c r="L19" s="932">
        <v>5</v>
      </c>
      <c r="M19" s="933">
        <v>29.411764705882355</v>
      </c>
      <c r="N19" s="932">
        <v>5</v>
      </c>
      <c r="O19" s="933">
        <v>100</v>
      </c>
      <c r="P19" s="930"/>
      <c r="Q19" s="932">
        <v>2</v>
      </c>
      <c r="R19" s="933">
        <v>11.76470588235294</v>
      </c>
      <c r="S19" s="932">
        <v>2</v>
      </c>
      <c r="T19" s="933">
        <f t="shared" si="2"/>
        <v>100</v>
      </c>
    </row>
    <row r="20" spans="1:20" s="331" customFormat="1" ht="18" customHeight="1" x14ac:dyDescent="0.25">
      <c r="A20" s="330"/>
      <c r="B20" s="931" t="s">
        <v>3</v>
      </c>
      <c r="C20" s="930"/>
      <c r="D20" s="932">
        <f t="shared" si="0"/>
        <v>1616</v>
      </c>
      <c r="E20" s="933">
        <f t="shared" si="1"/>
        <v>2.1429234461815914</v>
      </c>
      <c r="F20" s="930"/>
      <c r="G20" s="932">
        <v>19</v>
      </c>
      <c r="H20" s="933">
        <v>1.1757425742574257</v>
      </c>
      <c r="I20" s="932">
        <v>1</v>
      </c>
      <c r="J20" s="933">
        <v>5.2631578947368416</v>
      </c>
      <c r="K20" s="930"/>
      <c r="L20" s="932">
        <v>312</v>
      </c>
      <c r="M20" s="933">
        <v>19.306930693069308</v>
      </c>
      <c r="N20" s="932">
        <v>66</v>
      </c>
      <c r="O20" s="933">
        <v>21.153846153846153</v>
      </c>
      <c r="P20" s="930"/>
      <c r="Q20" s="932">
        <v>1285</v>
      </c>
      <c r="R20" s="933">
        <v>79.517326732673268</v>
      </c>
      <c r="S20" s="932">
        <v>376</v>
      </c>
      <c r="T20" s="933">
        <f t="shared" si="2"/>
        <v>29.260700389105061</v>
      </c>
    </row>
    <row r="21" spans="1:20" s="331" customFormat="1" ht="18" customHeight="1" x14ac:dyDescent="0.25">
      <c r="A21" s="330"/>
      <c r="B21" s="931" t="s">
        <v>2</v>
      </c>
      <c r="C21" s="930"/>
      <c r="D21" s="932">
        <f t="shared" si="0"/>
        <v>1707</v>
      </c>
      <c r="E21" s="933">
        <f t="shared" si="1"/>
        <v>2.2635954966782035</v>
      </c>
      <c r="F21" s="930"/>
      <c r="G21" s="932">
        <v>386</v>
      </c>
      <c r="H21" s="933">
        <v>22.61277094317516</v>
      </c>
      <c r="I21" s="932">
        <v>54</v>
      </c>
      <c r="J21" s="933">
        <v>13.989637305699482</v>
      </c>
      <c r="K21" s="930"/>
      <c r="L21" s="932">
        <v>383</v>
      </c>
      <c r="M21" s="933">
        <v>22.437024018746339</v>
      </c>
      <c r="N21" s="932">
        <v>75</v>
      </c>
      <c r="O21" s="933">
        <v>19.582245430809401</v>
      </c>
      <c r="P21" s="930"/>
      <c r="Q21" s="932">
        <v>938</v>
      </c>
      <c r="R21" s="933">
        <v>54.950205038078501</v>
      </c>
      <c r="S21" s="932">
        <v>789</v>
      </c>
      <c r="T21" s="933">
        <f t="shared" si="2"/>
        <v>84.11513859275054</v>
      </c>
    </row>
    <row r="22" spans="1:20" s="331" customFormat="1" ht="18" customHeight="1" x14ac:dyDescent="0.25">
      <c r="A22" s="330"/>
      <c r="B22" s="931" t="s">
        <v>35</v>
      </c>
      <c r="C22" s="930"/>
      <c r="D22" s="932">
        <f t="shared" si="0"/>
        <v>6157</v>
      </c>
      <c r="E22" s="933">
        <f t="shared" si="1"/>
        <v>8.1645913726114223</v>
      </c>
      <c r="F22" s="930"/>
      <c r="G22" s="932">
        <v>1556</v>
      </c>
      <c r="H22" s="933">
        <v>25.272048075361376</v>
      </c>
      <c r="I22" s="932">
        <v>9</v>
      </c>
      <c r="J22" s="933">
        <v>0.57840616966580971</v>
      </c>
      <c r="K22" s="930"/>
      <c r="L22" s="932">
        <v>2257</v>
      </c>
      <c r="M22" s="933">
        <v>36.657463050186777</v>
      </c>
      <c r="N22" s="932">
        <v>75</v>
      </c>
      <c r="O22" s="933">
        <v>3.3229951262738151</v>
      </c>
      <c r="P22" s="930"/>
      <c r="Q22" s="932">
        <v>2344</v>
      </c>
      <c r="R22" s="933">
        <v>38.07048887445184</v>
      </c>
      <c r="S22" s="932">
        <v>187</v>
      </c>
      <c r="T22" s="933">
        <f t="shared" si="2"/>
        <v>7.9778156996587022</v>
      </c>
    </row>
    <row r="23" spans="1:20" s="331" customFormat="1" ht="18" customHeight="1" x14ac:dyDescent="0.25">
      <c r="A23" s="330"/>
      <c r="B23" s="931" t="s">
        <v>42</v>
      </c>
      <c r="C23" s="930"/>
      <c r="D23" s="932">
        <f t="shared" si="0"/>
        <v>5795</v>
      </c>
      <c r="E23" s="933">
        <f t="shared" si="1"/>
        <v>7.6845553036029228</v>
      </c>
      <c r="F23" s="930"/>
      <c r="G23" s="932">
        <v>2284</v>
      </c>
      <c r="H23" s="933">
        <v>39.413287316652287</v>
      </c>
      <c r="I23" s="932">
        <v>28</v>
      </c>
      <c r="J23" s="933">
        <v>1.2259194395796849</v>
      </c>
      <c r="K23" s="930"/>
      <c r="L23" s="932">
        <v>2563</v>
      </c>
      <c r="M23" s="933">
        <v>44.227782571182054</v>
      </c>
      <c r="N23" s="932">
        <v>58</v>
      </c>
      <c r="O23" s="933">
        <v>2.2629730784237223</v>
      </c>
      <c r="P23" s="930"/>
      <c r="Q23" s="932">
        <v>948</v>
      </c>
      <c r="R23" s="933">
        <v>16.358930112165659</v>
      </c>
      <c r="S23" s="932">
        <v>93</v>
      </c>
      <c r="T23" s="933">
        <f t="shared" si="2"/>
        <v>9.81012658227848</v>
      </c>
    </row>
    <row r="24" spans="1:20" s="331" customFormat="1" ht="18" customHeight="1" x14ac:dyDescent="0.25">
      <c r="A24" s="330">
        <v>47094</v>
      </c>
      <c r="B24" s="931" t="s">
        <v>43</v>
      </c>
      <c r="C24" s="930"/>
      <c r="D24" s="932">
        <f t="shared" si="0"/>
        <v>3601</v>
      </c>
      <c r="E24" s="933">
        <f t="shared" si="1"/>
        <v>4.7751654267944996</v>
      </c>
      <c r="F24" s="930"/>
      <c r="G24" s="932">
        <v>1285</v>
      </c>
      <c r="H24" s="933">
        <v>35.684532074423771</v>
      </c>
      <c r="I24" s="932">
        <v>42</v>
      </c>
      <c r="J24" s="933">
        <v>3.2684824902723739</v>
      </c>
      <c r="K24" s="930"/>
      <c r="L24" s="932">
        <v>1834</v>
      </c>
      <c r="M24" s="933">
        <v>50.930297139683425</v>
      </c>
      <c r="N24" s="932">
        <v>175</v>
      </c>
      <c r="O24" s="933">
        <v>9.5419847328244281</v>
      </c>
      <c r="P24" s="930"/>
      <c r="Q24" s="932">
        <v>482</v>
      </c>
      <c r="R24" s="933">
        <v>13.385170785892807</v>
      </c>
      <c r="S24" s="932">
        <v>77</v>
      </c>
      <c r="T24" s="933">
        <f t="shared" si="2"/>
        <v>15.975103734439832</v>
      </c>
    </row>
    <row r="25" spans="1:20" s="331" customFormat="1" ht="18" customHeight="1" x14ac:dyDescent="0.25">
      <c r="B25" s="931" t="s">
        <v>44</v>
      </c>
      <c r="C25" s="930"/>
      <c r="D25" s="932">
        <f t="shared" si="0"/>
        <v>2223</v>
      </c>
      <c r="E25" s="933">
        <f t="shared" si="1"/>
        <v>2.947845804988662</v>
      </c>
      <c r="F25" s="930"/>
      <c r="G25" s="932">
        <v>315</v>
      </c>
      <c r="H25" s="933">
        <v>14.17004048582996</v>
      </c>
      <c r="I25" s="932">
        <v>8</v>
      </c>
      <c r="J25" s="933">
        <v>2.5396825396825395</v>
      </c>
      <c r="K25" s="930"/>
      <c r="L25" s="932">
        <v>593</v>
      </c>
      <c r="M25" s="933">
        <v>26.675663517768783</v>
      </c>
      <c r="N25" s="932">
        <v>20</v>
      </c>
      <c r="O25" s="933">
        <v>3.3726812816188869</v>
      </c>
      <c r="P25" s="930"/>
      <c r="Q25" s="932">
        <v>1315</v>
      </c>
      <c r="R25" s="933">
        <v>59.15429599640126</v>
      </c>
      <c r="S25" s="932">
        <v>331</v>
      </c>
      <c r="T25" s="933">
        <f t="shared" si="2"/>
        <v>25.171102661596954</v>
      </c>
    </row>
    <row r="26" spans="1:20" s="331" customFormat="1" ht="18" customHeight="1" x14ac:dyDescent="0.25">
      <c r="B26" s="931" t="s">
        <v>45</v>
      </c>
      <c r="C26" s="930"/>
      <c r="D26" s="932">
        <f t="shared" si="0"/>
        <v>1122</v>
      </c>
      <c r="E26" s="933">
        <f t="shared" si="1"/>
        <v>1.4878466006285556</v>
      </c>
      <c r="F26" s="930"/>
      <c r="G26" s="932">
        <v>264</v>
      </c>
      <c r="H26" s="933">
        <v>23.52941176470588</v>
      </c>
      <c r="I26" s="932">
        <v>17</v>
      </c>
      <c r="J26" s="933">
        <v>6.4393939393939394</v>
      </c>
      <c r="K26" s="930"/>
      <c r="L26" s="932">
        <v>469</v>
      </c>
      <c r="M26" s="933">
        <v>41.800356506238863</v>
      </c>
      <c r="N26" s="932">
        <v>36</v>
      </c>
      <c r="O26" s="933">
        <v>7.6759061833688706</v>
      </c>
      <c r="P26" s="930"/>
      <c r="Q26" s="932">
        <v>389</v>
      </c>
      <c r="R26" s="933">
        <v>34.67023172905526</v>
      </c>
      <c r="S26" s="932">
        <v>20</v>
      </c>
      <c r="T26" s="933">
        <f t="shared" si="2"/>
        <v>5.1413881748071981</v>
      </c>
    </row>
    <row r="27" spans="1:20" s="331" customFormat="1" ht="18" customHeight="1" x14ac:dyDescent="0.25">
      <c r="B27" s="931" t="s">
        <v>46</v>
      </c>
      <c r="C27" s="930"/>
      <c r="D27" s="932">
        <f t="shared" si="0"/>
        <v>1152</v>
      </c>
      <c r="E27" s="933">
        <f t="shared" si="1"/>
        <v>1.5276285952977682</v>
      </c>
      <c r="F27" s="930"/>
      <c r="G27" s="932">
        <v>394</v>
      </c>
      <c r="H27" s="933">
        <v>34.201388888888893</v>
      </c>
      <c r="I27" s="932">
        <v>14</v>
      </c>
      <c r="J27" s="933">
        <v>3.5532994923857872</v>
      </c>
      <c r="K27" s="930"/>
      <c r="L27" s="932">
        <v>582</v>
      </c>
      <c r="M27" s="933">
        <v>50.520833333333336</v>
      </c>
      <c r="N27" s="932">
        <v>27</v>
      </c>
      <c r="O27" s="933">
        <v>4.6391752577319592</v>
      </c>
      <c r="P27" s="930"/>
      <c r="Q27" s="932">
        <v>176</v>
      </c>
      <c r="R27" s="933">
        <v>15.277777777777779</v>
      </c>
      <c r="S27" s="932">
        <v>14</v>
      </c>
      <c r="T27" s="933">
        <f t="shared" si="2"/>
        <v>7.9545454545454541</v>
      </c>
    </row>
    <row r="28" spans="1:20" s="331" customFormat="1" ht="18" customHeight="1" x14ac:dyDescent="0.25">
      <c r="B28" s="953" t="s">
        <v>1</v>
      </c>
      <c r="C28" s="930"/>
      <c r="D28" s="954">
        <f t="shared" si="0"/>
        <v>679</v>
      </c>
      <c r="E28" s="955">
        <f t="shared" si="1"/>
        <v>0.90039914601318105</v>
      </c>
      <c r="F28" s="930"/>
      <c r="G28" s="954">
        <v>179</v>
      </c>
      <c r="H28" s="955">
        <v>26.362297496318117</v>
      </c>
      <c r="I28" s="954">
        <v>16</v>
      </c>
      <c r="J28" s="955">
        <v>8.938547486033519</v>
      </c>
      <c r="K28" s="930"/>
      <c r="L28" s="954">
        <v>237</v>
      </c>
      <c r="M28" s="955">
        <v>34.90427098674521</v>
      </c>
      <c r="N28" s="954">
        <v>26</v>
      </c>
      <c r="O28" s="955">
        <v>10.970464135021098</v>
      </c>
      <c r="P28" s="930"/>
      <c r="Q28" s="954">
        <v>263</v>
      </c>
      <c r="R28" s="955">
        <v>38.733431516936676</v>
      </c>
      <c r="S28" s="954">
        <v>43</v>
      </c>
      <c r="T28" s="955">
        <f t="shared" si="2"/>
        <v>16.34980988593156</v>
      </c>
    </row>
    <row r="29" spans="1:20" s="319" customFormat="1" ht="18" customHeight="1" x14ac:dyDescent="0.25">
      <c r="B29" s="1288" t="s">
        <v>0</v>
      </c>
      <c r="C29" s="1281"/>
      <c r="D29" s="1289">
        <f>SUM(D11:D28)</f>
        <v>75411</v>
      </c>
      <c r="E29" s="1290">
        <f t="shared" si="1"/>
        <v>100</v>
      </c>
      <c r="F29" s="1281"/>
      <c r="G29" s="1289">
        <f>SUM(G11:G28)</f>
        <v>24087</v>
      </c>
      <c r="H29" s="1290">
        <f t="shared" ref="H29" si="3">G29/$D29*100</f>
        <v>31.940963519910888</v>
      </c>
      <c r="I29" s="1289">
        <f>SUM(I11:I28)</f>
        <v>603</v>
      </c>
      <c r="J29" s="1290">
        <f t="shared" ref="J29" si="4">I29/G29*100</f>
        <v>2.5034250840702454</v>
      </c>
      <c r="K29" s="1281"/>
      <c r="L29" s="1289">
        <f>SUM(L11:L28)</f>
        <v>26185</v>
      </c>
      <c r="M29" s="1290">
        <f t="shared" ref="M29" si="5">L29/$D29*100</f>
        <v>34.723051013777827</v>
      </c>
      <c r="N29" s="1289">
        <f>SUM(N11:N28)</f>
        <v>1264</v>
      </c>
      <c r="O29" s="1290">
        <f t="shared" ref="O29" si="6">N29/L29*100</f>
        <v>4.8271911399656293</v>
      </c>
      <c r="P29" s="1281"/>
      <c r="Q29" s="1289">
        <f>SUM(Q11:Q28)</f>
        <v>25139</v>
      </c>
      <c r="R29" s="1290">
        <f t="shared" ref="R29" si="7">Q29/$D29*100</f>
        <v>33.335985466311278</v>
      </c>
      <c r="S29" s="1289">
        <f>SUM(S11:S28)</f>
        <v>6355</v>
      </c>
      <c r="T29" s="1290">
        <f t="shared" si="2"/>
        <v>25.279446278690482</v>
      </c>
    </row>
    <row r="30" spans="1:20" s="328" customFormat="1" ht="6.75" customHeight="1" x14ac:dyDescent="0.25">
      <c r="B30" s="1624"/>
      <c r="C30" s="1624"/>
      <c r="D30" s="1624"/>
      <c r="E30" s="1624"/>
      <c r="F30" s="779"/>
    </row>
    <row r="31" spans="1:20" x14ac:dyDescent="0.35">
      <c r="B31" s="1625"/>
      <c r="C31" s="1625"/>
      <c r="D31" s="1625"/>
      <c r="E31" s="1625"/>
      <c r="F31" s="1625"/>
      <c r="G31" s="1625"/>
      <c r="H31" s="1625"/>
      <c r="I31" s="1625"/>
      <c r="J31" s="1625"/>
      <c r="K31" s="1625"/>
      <c r="L31" s="1625"/>
      <c r="M31" s="1625"/>
      <c r="N31" s="1625"/>
      <c r="O31" s="1625"/>
      <c r="P31" s="1625"/>
      <c r="Q31" s="1625"/>
      <c r="R31" s="1625"/>
    </row>
    <row r="32" spans="1:20" x14ac:dyDescent="0.35">
      <c r="G32" s="935"/>
      <c r="L32" s="935"/>
    </row>
    <row r="33" spans="2:12" x14ac:dyDescent="0.35">
      <c r="B33" s="935"/>
      <c r="L33" s="935"/>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55</v>
      </c>
    </row>
    <row r="2" spans="1:22" s="343" customFormat="1" ht="49.5" customHeight="1" x14ac:dyDescent="0.35">
      <c r="B2" s="1386"/>
      <c r="C2" s="1386"/>
      <c r="D2" s="1386"/>
      <c r="E2" s="1386"/>
      <c r="F2" s="344"/>
      <c r="G2" s="1602"/>
      <c r="H2" s="1602"/>
      <c r="I2" s="1602"/>
      <c r="J2" s="1602"/>
      <c r="K2" s="1602"/>
      <c r="L2" s="1602"/>
      <c r="M2" s="1602"/>
      <c r="N2" s="1602"/>
      <c r="O2" s="1602"/>
      <c r="P2" s="1602"/>
      <c r="Q2" s="1602"/>
      <c r="R2" s="1602"/>
      <c r="T2" s="344"/>
    </row>
    <row r="3" spans="1:22" s="343" customFormat="1" ht="3" customHeight="1" x14ac:dyDescent="0.35">
      <c r="B3" s="344"/>
      <c r="C3" s="344"/>
      <c r="D3" s="344"/>
      <c r="E3" s="344"/>
      <c r="F3" s="344"/>
      <c r="L3" s="344"/>
      <c r="Q3" s="344"/>
      <c r="T3" s="344"/>
    </row>
    <row r="4" spans="1:22" s="345" customFormat="1" ht="15" customHeight="1" x14ac:dyDescent="0.25">
      <c r="B4" s="1424" t="s">
        <v>437</v>
      </c>
      <c r="C4" s="1424"/>
      <c r="D4" s="1424"/>
      <c r="E4" s="1424"/>
      <c r="F4" s="1424"/>
      <c r="G4" s="1424"/>
      <c r="H4" s="1424"/>
      <c r="I4" s="1424"/>
      <c r="J4" s="1424"/>
      <c r="K4" s="1424"/>
      <c r="L4" s="1424"/>
      <c r="M4" s="1424"/>
      <c r="N4" s="1424"/>
      <c r="O4" s="1424"/>
      <c r="P4" s="1424"/>
      <c r="Q4" s="1424"/>
      <c r="R4" s="1424"/>
      <c r="S4" s="1424"/>
      <c r="T4" s="1424"/>
      <c r="U4" s="924"/>
    </row>
    <row r="5" spans="1:22" s="345" customFormat="1" ht="1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925"/>
      <c r="V5" s="875"/>
    </row>
    <row r="6" spans="1:22" s="345" customFormat="1" ht="4.5" customHeight="1" x14ac:dyDescent="0.25"/>
    <row r="7" spans="1:22" s="322" customFormat="1" ht="15" customHeight="1" x14ac:dyDescent="0.25">
      <c r="A7" s="316"/>
      <c r="B7" s="1603" t="s">
        <v>12</v>
      </c>
      <c r="C7" s="920"/>
      <c r="D7" s="1613" t="s">
        <v>73</v>
      </c>
      <c r="E7" s="1608"/>
      <c r="F7" s="920"/>
      <c r="G7" s="1615" t="s">
        <v>31</v>
      </c>
      <c r="H7" s="1616"/>
      <c r="I7" s="1616"/>
      <c r="J7" s="1617"/>
      <c r="K7" s="921"/>
      <c r="L7" s="1615" t="s">
        <v>49</v>
      </c>
      <c r="M7" s="1616"/>
      <c r="N7" s="1616"/>
      <c r="O7" s="1617"/>
      <c r="P7" s="921"/>
      <c r="Q7" s="1615" t="s">
        <v>50</v>
      </c>
      <c r="R7" s="1616"/>
      <c r="S7" s="1616"/>
      <c r="T7" s="1617"/>
    </row>
    <row r="8" spans="1:22" s="322" customFormat="1" ht="35.25" customHeight="1" x14ac:dyDescent="0.25">
      <c r="A8" s="316"/>
      <c r="B8" s="1604"/>
      <c r="C8" s="920"/>
      <c r="D8" s="1614"/>
      <c r="E8" s="1611"/>
      <c r="F8" s="920"/>
      <c r="G8" s="1618" t="s">
        <v>69</v>
      </c>
      <c r="H8" s="1619"/>
      <c r="I8" s="1620" t="s">
        <v>129</v>
      </c>
      <c r="J8" s="1621"/>
      <c r="K8" s="957"/>
      <c r="L8" s="1622" t="s">
        <v>69</v>
      </c>
      <c r="M8" s="1623"/>
      <c r="N8" s="1620" t="s">
        <v>129</v>
      </c>
      <c r="O8" s="1621"/>
      <c r="P8" s="957"/>
      <c r="Q8" s="1622" t="s">
        <v>69</v>
      </c>
      <c r="R8" s="1623"/>
      <c r="S8" s="1620" t="s">
        <v>129</v>
      </c>
      <c r="T8" s="1621"/>
    </row>
    <row r="9" spans="1:22" s="322" customFormat="1" ht="29.25" customHeight="1" x14ac:dyDescent="0.25">
      <c r="A9" s="316"/>
      <c r="B9" s="1605"/>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135594</v>
      </c>
      <c r="E11" s="928">
        <f>D11/D$29*100</f>
        <v>27.031326627034915</v>
      </c>
      <c r="F11" s="930"/>
      <c r="G11" s="927">
        <v>26042</v>
      </c>
      <c r="H11" s="928">
        <v>19.205864566278745</v>
      </c>
      <c r="I11" s="927">
        <v>166</v>
      </c>
      <c r="J11" s="928">
        <v>0.63743184087243676</v>
      </c>
      <c r="K11" s="930"/>
      <c r="L11" s="927">
        <v>58776</v>
      </c>
      <c r="M11" s="928">
        <v>43.347050754458159</v>
      </c>
      <c r="N11" s="927">
        <v>490</v>
      </c>
      <c r="O11" s="928">
        <v>0.83367360827548664</v>
      </c>
      <c r="P11" s="930"/>
      <c r="Q11" s="927">
        <v>50776</v>
      </c>
      <c r="R11" s="928">
        <v>37.447084679263092</v>
      </c>
      <c r="S11" s="927">
        <v>5020</v>
      </c>
      <c r="T11" s="928">
        <f>S11/Q11*100</f>
        <v>9.8865605798014808</v>
      </c>
    </row>
    <row r="12" spans="1:22" s="331" customFormat="1" ht="18" customHeight="1" x14ac:dyDescent="0.25">
      <c r="A12" s="330"/>
      <c r="B12" s="931" t="s">
        <v>7</v>
      </c>
      <c r="C12" s="930"/>
      <c r="D12" s="932">
        <f t="shared" ref="D12:D28" si="0">G12+L12+Q12</f>
        <v>10295</v>
      </c>
      <c r="E12" s="933">
        <f t="shared" ref="E12:E29" si="1">D12/D$29*100</f>
        <v>2.0523585676750038</v>
      </c>
      <c r="F12" s="930"/>
      <c r="G12" s="932">
        <v>1764</v>
      </c>
      <c r="H12" s="933">
        <v>17.13453132588635</v>
      </c>
      <c r="I12" s="932">
        <v>8</v>
      </c>
      <c r="J12" s="933">
        <v>0.45351473922902497</v>
      </c>
      <c r="K12" s="930"/>
      <c r="L12" s="932">
        <v>3481</v>
      </c>
      <c r="M12" s="933">
        <v>33.812530354541039</v>
      </c>
      <c r="N12" s="932">
        <v>34</v>
      </c>
      <c r="O12" s="933">
        <v>0.97673082447572535</v>
      </c>
      <c r="P12" s="930"/>
      <c r="Q12" s="932">
        <v>5050</v>
      </c>
      <c r="R12" s="933">
        <v>49.052938319572611</v>
      </c>
      <c r="S12" s="932">
        <v>121</v>
      </c>
      <c r="T12" s="933">
        <f t="shared" ref="T12:T29" si="2">S12/Q12*100</f>
        <v>2.3960396039603959</v>
      </c>
    </row>
    <row r="13" spans="1:22" s="331" customFormat="1" ht="18" customHeight="1" x14ac:dyDescent="0.25">
      <c r="A13" s="330"/>
      <c r="B13" s="931" t="s">
        <v>37</v>
      </c>
      <c r="C13" s="930"/>
      <c r="D13" s="932">
        <f t="shared" si="0"/>
        <v>5544</v>
      </c>
      <c r="E13" s="933">
        <f t="shared" si="1"/>
        <v>1.1052234967644701</v>
      </c>
      <c r="F13" s="930"/>
      <c r="G13" s="932">
        <v>599</v>
      </c>
      <c r="H13" s="933">
        <v>10.804473304473303</v>
      </c>
      <c r="I13" s="932">
        <v>20</v>
      </c>
      <c r="J13" s="933">
        <v>3.33889816360601</v>
      </c>
      <c r="K13" s="930"/>
      <c r="L13" s="932">
        <v>1606</v>
      </c>
      <c r="M13" s="933">
        <v>28.968253968253972</v>
      </c>
      <c r="N13" s="932">
        <v>81</v>
      </c>
      <c r="O13" s="933">
        <v>5.0435865504358652</v>
      </c>
      <c r="P13" s="930"/>
      <c r="Q13" s="932">
        <v>3339</v>
      </c>
      <c r="R13" s="933">
        <v>60.227272727272727</v>
      </c>
      <c r="S13" s="932">
        <v>137</v>
      </c>
      <c r="T13" s="933">
        <f t="shared" si="2"/>
        <v>4.1030248577418389</v>
      </c>
    </row>
    <row r="14" spans="1:22" s="331" customFormat="1" ht="18" customHeight="1" x14ac:dyDescent="0.25">
      <c r="A14" s="330"/>
      <c r="B14" s="931" t="s">
        <v>38</v>
      </c>
      <c r="C14" s="930"/>
      <c r="D14" s="932">
        <f t="shared" si="0"/>
        <v>16466</v>
      </c>
      <c r="E14" s="933">
        <f t="shared" si="1"/>
        <v>3.2825775789545033</v>
      </c>
      <c r="F14" s="930"/>
      <c r="G14" s="932">
        <v>2597</v>
      </c>
      <c r="H14" s="933">
        <v>15.771893598931131</v>
      </c>
      <c r="I14" s="932">
        <v>170</v>
      </c>
      <c r="J14" s="933">
        <v>6.546014632268002</v>
      </c>
      <c r="K14" s="930"/>
      <c r="L14" s="932">
        <v>5313</v>
      </c>
      <c r="M14" s="933">
        <v>32.266488521802501</v>
      </c>
      <c r="N14" s="932">
        <v>356</v>
      </c>
      <c r="O14" s="933">
        <v>6.7005458309806132</v>
      </c>
      <c r="P14" s="930"/>
      <c r="Q14" s="932">
        <v>8556</v>
      </c>
      <c r="R14" s="933">
        <v>51.961617879266363</v>
      </c>
      <c r="S14" s="932">
        <v>631</v>
      </c>
      <c r="T14" s="933">
        <f t="shared" si="2"/>
        <v>7.3749415614773257</v>
      </c>
    </row>
    <row r="15" spans="1:22" s="331" customFormat="1" ht="18" customHeight="1" x14ac:dyDescent="0.25">
      <c r="A15" s="330"/>
      <c r="B15" s="931" t="s">
        <v>6</v>
      </c>
      <c r="C15" s="930"/>
      <c r="D15" s="932">
        <f t="shared" si="0"/>
        <v>3558</v>
      </c>
      <c r="E15" s="933">
        <f t="shared" si="1"/>
        <v>0.70930469002308527</v>
      </c>
      <c r="F15" s="930"/>
      <c r="G15" s="932">
        <v>789</v>
      </c>
      <c r="H15" s="933">
        <v>22.175379426644181</v>
      </c>
      <c r="I15" s="932">
        <v>53</v>
      </c>
      <c r="J15" s="933">
        <v>6.7173637515842834</v>
      </c>
      <c r="K15" s="930"/>
      <c r="L15" s="932">
        <v>1311</v>
      </c>
      <c r="M15" s="933">
        <v>36.846543001686335</v>
      </c>
      <c r="N15" s="932">
        <v>106</v>
      </c>
      <c r="O15" s="933">
        <v>8.085430968726163</v>
      </c>
      <c r="P15" s="930"/>
      <c r="Q15" s="932">
        <v>1458</v>
      </c>
      <c r="R15" s="933">
        <v>40.978077571669473</v>
      </c>
      <c r="S15" s="932">
        <v>160</v>
      </c>
      <c r="T15" s="933">
        <f t="shared" si="2"/>
        <v>10.973936899862826</v>
      </c>
    </row>
    <row r="16" spans="1:22" s="331" customFormat="1" ht="18" customHeight="1" x14ac:dyDescent="0.25">
      <c r="A16" s="330"/>
      <c r="B16" s="931" t="s">
        <v>5</v>
      </c>
      <c r="C16" s="930"/>
      <c r="D16" s="932">
        <f t="shared" si="0"/>
        <v>3839</v>
      </c>
      <c r="E16" s="933">
        <f t="shared" si="1"/>
        <v>0.76532341343412713</v>
      </c>
      <c r="F16" s="930"/>
      <c r="G16" s="932">
        <v>595</v>
      </c>
      <c r="H16" s="933">
        <v>15.498827819744726</v>
      </c>
      <c r="I16" s="932">
        <v>62</v>
      </c>
      <c r="J16" s="933">
        <v>10.420168067226891</v>
      </c>
      <c r="K16" s="930"/>
      <c r="L16" s="932">
        <v>1501</v>
      </c>
      <c r="M16" s="933">
        <v>39.098723625944253</v>
      </c>
      <c r="N16" s="932">
        <v>205</v>
      </c>
      <c r="O16" s="933">
        <v>13.657561625582945</v>
      </c>
      <c r="P16" s="930"/>
      <c r="Q16" s="932">
        <v>1743</v>
      </c>
      <c r="R16" s="933">
        <v>45.402448554311022</v>
      </c>
      <c r="S16" s="932">
        <v>357</v>
      </c>
      <c r="T16" s="933">
        <f t="shared" si="2"/>
        <v>20.481927710843372</v>
      </c>
    </row>
    <row r="17" spans="1:20" s="331" customFormat="1" ht="18" customHeight="1" x14ac:dyDescent="0.25">
      <c r="A17" s="330"/>
      <c r="B17" s="931" t="s">
        <v>4</v>
      </c>
      <c r="C17" s="930"/>
      <c r="D17" s="932">
        <f t="shared" si="0"/>
        <v>27887</v>
      </c>
      <c r="E17" s="933">
        <f t="shared" si="1"/>
        <v>5.5594097500488413</v>
      </c>
      <c r="F17" s="930"/>
      <c r="G17" s="932">
        <v>3909</v>
      </c>
      <c r="H17" s="933">
        <v>14.017284039158032</v>
      </c>
      <c r="I17" s="932">
        <v>71</v>
      </c>
      <c r="J17" s="933">
        <v>1.8163213097979021</v>
      </c>
      <c r="K17" s="930"/>
      <c r="L17" s="932">
        <v>8543</v>
      </c>
      <c r="M17" s="933">
        <v>30.634345752501162</v>
      </c>
      <c r="N17" s="932">
        <v>306</v>
      </c>
      <c r="O17" s="933">
        <v>3.5818799016738851</v>
      </c>
      <c r="P17" s="930"/>
      <c r="Q17" s="932">
        <v>15435</v>
      </c>
      <c r="R17" s="933">
        <v>55.348370208340803</v>
      </c>
      <c r="S17" s="932">
        <v>1405</v>
      </c>
      <c r="T17" s="933">
        <f t="shared" si="2"/>
        <v>9.1026886945254297</v>
      </c>
    </row>
    <row r="18" spans="1:20" s="331" customFormat="1" ht="18" customHeight="1" x14ac:dyDescent="0.25">
      <c r="A18" s="330"/>
      <c r="B18" s="931" t="s">
        <v>40</v>
      </c>
      <c r="C18" s="930"/>
      <c r="D18" s="932">
        <f t="shared" si="0"/>
        <v>30817</v>
      </c>
      <c r="E18" s="933">
        <f t="shared" si="1"/>
        <v>6.143519570669314</v>
      </c>
      <c r="F18" s="930"/>
      <c r="G18" s="932">
        <v>5218</v>
      </c>
      <c r="H18" s="933">
        <v>16.932212739721582</v>
      </c>
      <c r="I18" s="932">
        <v>989</v>
      </c>
      <c r="J18" s="933">
        <v>18.953622077424299</v>
      </c>
      <c r="K18" s="930"/>
      <c r="L18" s="932">
        <v>9248</v>
      </c>
      <c r="M18" s="933">
        <v>30.009410390368952</v>
      </c>
      <c r="N18" s="932">
        <v>3095</v>
      </c>
      <c r="O18" s="933">
        <v>33.466695501730101</v>
      </c>
      <c r="P18" s="930"/>
      <c r="Q18" s="932">
        <v>16351</v>
      </c>
      <c r="R18" s="933">
        <v>53.058376869909466</v>
      </c>
      <c r="S18" s="932">
        <v>8513</v>
      </c>
      <c r="T18" s="933">
        <f t="shared" si="2"/>
        <v>52.064093939208611</v>
      </c>
    </row>
    <row r="19" spans="1:20" s="331" customFormat="1" ht="18" customHeight="1" x14ac:dyDescent="0.25">
      <c r="A19" s="330"/>
      <c r="B19" s="931" t="s">
        <v>41</v>
      </c>
      <c r="C19" s="930"/>
      <c r="D19" s="932">
        <f t="shared" si="0"/>
        <v>35094</v>
      </c>
      <c r="E19" s="933">
        <f t="shared" si="1"/>
        <v>6.9961604248651357</v>
      </c>
      <c r="F19" s="930"/>
      <c r="G19" s="932">
        <v>4067</v>
      </c>
      <c r="H19" s="933">
        <v>11.588875591269163</v>
      </c>
      <c r="I19" s="932">
        <v>19</v>
      </c>
      <c r="J19" s="933">
        <v>0.46717482173592328</v>
      </c>
      <c r="K19" s="930"/>
      <c r="L19" s="932">
        <v>12291</v>
      </c>
      <c r="M19" s="933">
        <v>35.023080868524538</v>
      </c>
      <c r="N19" s="932">
        <v>42</v>
      </c>
      <c r="O19" s="933">
        <v>0.34171344886502319</v>
      </c>
      <c r="P19" s="930"/>
      <c r="Q19" s="932">
        <v>18736</v>
      </c>
      <c r="R19" s="933">
        <v>53.388043540206297</v>
      </c>
      <c r="S19" s="932">
        <v>26</v>
      </c>
      <c r="T19" s="933">
        <f t="shared" si="2"/>
        <v>0.13877028181041845</v>
      </c>
    </row>
    <row r="20" spans="1:20" s="331" customFormat="1" ht="18" customHeight="1" x14ac:dyDescent="0.25">
      <c r="A20" s="330"/>
      <c r="B20" s="931" t="s">
        <v>3</v>
      </c>
      <c r="C20" s="930"/>
      <c r="D20" s="932">
        <f t="shared" si="0"/>
        <v>83307</v>
      </c>
      <c r="E20" s="933">
        <f t="shared" si="1"/>
        <v>16.607657619941868</v>
      </c>
      <c r="F20" s="930"/>
      <c r="G20" s="932">
        <v>20208</v>
      </c>
      <c r="H20" s="933">
        <v>24.257265295833484</v>
      </c>
      <c r="I20" s="932">
        <v>1457</v>
      </c>
      <c r="J20" s="933">
        <v>7.2100158353127473</v>
      </c>
      <c r="K20" s="930"/>
      <c r="L20" s="932">
        <v>30369</v>
      </c>
      <c r="M20" s="933">
        <v>36.454319564982534</v>
      </c>
      <c r="N20" s="932">
        <v>3647</v>
      </c>
      <c r="O20" s="933">
        <v>12.008956501695808</v>
      </c>
      <c r="P20" s="930"/>
      <c r="Q20" s="932">
        <v>32730</v>
      </c>
      <c r="R20" s="933">
        <v>39.288415139183982</v>
      </c>
      <c r="S20" s="932">
        <v>5932</v>
      </c>
      <c r="T20" s="933">
        <f t="shared" si="2"/>
        <v>18.124045218454018</v>
      </c>
    </row>
    <row r="21" spans="1:20" s="331" customFormat="1" ht="18" customHeight="1" x14ac:dyDescent="0.25">
      <c r="A21" s="330"/>
      <c r="B21" s="931" t="s">
        <v>2</v>
      </c>
      <c r="C21" s="930"/>
      <c r="D21" s="932">
        <f t="shared" si="0"/>
        <v>6853</v>
      </c>
      <c r="E21" s="933">
        <f t="shared" si="1"/>
        <v>1.3661790446116369</v>
      </c>
      <c r="F21" s="930"/>
      <c r="G21" s="932">
        <v>1022</v>
      </c>
      <c r="H21" s="933">
        <v>14.913176710929521</v>
      </c>
      <c r="I21" s="932">
        <v>97</v>
      </c>
      <c r="J21" s="933">
        <v>9.4911937377690805</v>
      </c>
      <c r="K21" s="930"/>
      <c r="L21" s="932">
        <v>2202</v>
      </c>
      <c r="M21" s="933">
        <v>32.131913030789434</v>
      </c>
      <c r="N21" s="932">
        <v>258</v>
      </c>
      <c r="O21" s="933">
        <v>11.716621253405995</v>
      </c>
      <c r="P21" s="930"/>
      <c r="Q21" s="932">
        <v>3629</v>
      </c>
      <c r="R21" s="933">
        <v>52.954910258281039</v>
      </c>
      <c r="S21" s="932">
        <v>642</v>
      </c>
      <c r="T21" s="933">
        <f t="shared" si="2"/>
        <v>17.69082391843483</v>
      </c>
    </row>
    <row r="22" spans="1:20" s="331" customFormat="1" ht="18" customHeight="1" x14ac:dyDescent="0.25">
      <c r="A22" s="330"/>
      <c r="B22" s="931" t="s">
        <v>35</v>
      </c>
      <c r="C22" s="930"/>
      <c r="D22" s="932">
        <f t="shared" si="0"/>
        <v>18578</v>
      </c>
      <c r="E22" s="933">
        <f t="shared" si="1"/>
        <v>3.7036151015314442</v>
      </c>
      <c r="F22" s="930"/>
      <c r="G22" s="932">
        <v>5182</v>
      </c>
      <c r="H22" s="933">
        <v>27.893207019054795</v>
      </c>
      <c r="I22" s="932">
        <v>10</v>
      </c>
      <c r="J22" s="933">
        <v>0.19297568506368198</v>
      </c>
      <c r="K22" s="930"/>
      <c r="L22" s="932">
        <v>6347</v>
      </c>
      <c r="M22" s="933">
        <v>34.164065023145653</v>
      </c>
      <c r="N22" s="932">
        <v>43</v>
      </c>
      <c r="O22" s="933">
        <v>0.67748542618559948</v>
      </c>
      <c r="P22" s="930"/>
      <c r="Q22" s="932">
        <v>7049</v>
      </c>
      <c r="R22" s="933">
        <v>37.942727957799548</v>
      </c>
      <c r="S22" s="932">
        <v>118</v>
      </c>
      <c r="T22" s="933">
        <f t="shared" si="2"/>
        <v>1.6739963115335508</v>
      </c>
    </row>
    <row r="23" spans="1:20" s="331" customFormat="1" ht="18" customHeight="1" x14ac:dyDescent="0.25">
      <c r="A23" s="330"/>
      <c r="B23" s="931" t="s">
        <v>42</v>
      </c>
      <c r="C23" s="930"/>
      <c r="D23" s="932">
        <f t="shared" si="0"/>
        <v>77681</v>
      </c>
      <c r="E23" s="933">
        <f t="shared" si="1"/>
        <v>15.486087022395528</v>
      </c>
      <c r="F23" s="930"/>
      <c r="G23" s="932">
        <v>17130</v>
      </c>
      <c r="H23" s="933">
        <v>22.051724359882083</v>
      </c>
      <c r="I23" s="932">
        <v>2083</v>
      </c>
      <c r="J23" s="933">
        <v>12.159953298307064</v>
      </c>
      <c r="K23" s="930"/>
      <c r="L23" s="932">
        <v>29160</v>
      </c>
      <c r="M23" s="933">
        <v>37.538136738713455</v>
      </c>
      <c r="N23" s="932">
        <v>6014</v>
      </c>
      <c r="O23" s="933">
        <v>20.624142661179697</v>
      </c>
      <c r="P23" s="930"/>
      <c r="Q23" s="932">
        <v>31391</v>
      </c>
      <c r="R23" s="933">
        <v>40.410138901404466</v>
      </c>
      <c r="S23" s="932">
        <v>12971</v>
      </c>
      <c r="T23" s="933">
        <f t="shared" si="2"/>
        <v>41.320760727597083</v>
      </c>
    </row>
    <row r="24" spans="1:20" s="331" customFormat="1" ht="18" customHeight="1" x14ac:dyDescent="0.25">
      <c r="A24" s="330">
        <v>47094</v>
      </c>
      <c r="B24" s="931" t="s">
        <v>43</v>
      </c>
      <c r="C24" s="930"/>
      <c r="D24" s="932">
        <f t="shared" si="0"/>
        <v>12352</v>
      </c>
      <c r="E24" s="933">
        <f t="shared" si="1"/>
        <v>2.4624315714348368</v>
      </c>
      <c r="F24" s="930"/>
      <c r="G24" s="932">
        <v>2170</v>
      </c>
      <c r="H24" s="933">
        <v>17.56800518134715</v>
      </c>
      <c r="I24" s="932">
        <v>276</v>
      </c>
      <c r="J24" s="933">
        <v>12.718894009216589</v>
      </c>
      <c r="K24" s="930"/>
      <c r="L24" s="932">
        <v>4308</v>
      </c>
      <c r="M24" s="933">
        <v>34.876943005181346</v>
      </c>
      <c r="N24" s="932">
        <v>836</v>
      </c>
      <c r="O24" s="933">
        <v>19.405756731662024</v>
      </c>
      <c r="P24" s="930"/>
      <c r="Q24" s="932">
        <v>5874</v>
      </c>
      <c r="R24" s="933">
        <v>47.555051813471508</v>
      </c>
      <c r="S24" s="932">
        <v>1655</v>
      </c>
      <c r="T24" s="933">
        <f t="shared" si="2"/>
        <v>28.175008512087164</v>
      </c>
    </row>
    <row r="25" spans="1:20" s="331" customFormat="1" ht="18" customHeight="1" x14ac:dyDescent="0.25">
      <c r="B25" s="931" t="s">
        <v>44</v>
      </c>
      <c r="C25" s="930"/>
      <c r="D25" s="932">
        <f t="shared" si="0"/>
        <v>3401</v>
      </c>
      <c r="E25" s="933">
        <f t="shared" si="1"/>
        <v>0.67800597267243201</v>
      </c>
      <c r="F25" s="930"/>
      <c r="G25" s="932">
        <v>348</v>
      </c>
      <c r="H25" s="933">
        <v>10.232284622169949</v>
      </c>
      <c r="I25" s="932">
        <v>5</v>
      </c>
      <c r="J25" s="933">
        <v>1.4367816091954022</v>
      </c>
      <c r="K25" s="930"/>
      <c r="L25" s="932">
        <v>1096</v>
      </c>
      <c r="M25" s="933">
        <v>32.225815936489269</v>
      </c>
      <c r="N25" s="932">
        <v>6</v>
      </c>
      <c r="O25" s="933">
        <v>0.54744525547445255</v>
      </c>
      <c r="P25" s="930"/>
      <c r="Q25" s="932">
        <v>1957</v>
      </c>
      <c r="R25" s="933">
        <v>57.541899441340782</v>
      </c>
      <c r="S25" s="932">
        <v>9</v>
      </c>
      <c r="T25" s="933">
        <f t="shared" si="2"/>
        <v>0.45988758303525806</v>
      </c>
    </row>
    <row r="26" spans="1:20" s="331" customFormat="1" ht="18" customHeight="1" x14ac:dyDescent="0.25">
      <c r="B26" s="931" t="s">
        <v>45</v>
      </c>
      <c r="C26" s="930"/>
      <c r="D26" s="932">
        <f t="shared" si="0"/>
        <v>25824</v>
      </c>
      <c r="E26" s="933">
        <f t="shared" si="1"/>
        <v>5.1481406169635067</v>
      </c>
      <c r="F26" s="930"/>
      <c r="G26" s="932">
        <v>4357</v>
      </c>
      <c r="H26" s="933">
        <v>16.871902106567536</v>
      </c>
      <c r="I26" s="932">
        <v>575</v>
      </c>
      <c r="J26" s="933">
        <v>13.197154005049347</v>
      </c>
      <c r="K26" s="930"/>
      <c r="L26" s="932">
        <v>8382</v>
      </c>
      <c r="M26" s="933">
        <v>32.458178438661712</v>
      </c>
      <c r="N26" s="932">
        <v>1650</v>
      </c>
      <c r="O26" s="933">
        <v>19.685039370078741</v>
      </c>
      <c r="P26" s="930"/>
      <c r="Q26" s="932">
        <v>13085</v>
      </c>
      <c r="R26" s="933">
        <v>50.669919454770749</v>
      </c>
      <c r="S26" s="932">
        <v>4283</v>
      </c>
      <c r="T26" s="933">
        <f t="shared" si="2"/>
        <v>32.73213603362629</v>
      </c>
    </row>
    <row r="27" spans="1:20" s="331" customFormat="1" ht="18" customHeight="1" x14ac:dyDescent="0.25">
      <c r="B27" s="931" t="s">
        <v>46</v>
      </c>
      <c r="C27" s="930"/>
      <c r="D27" s="932">
        <f t="shared" si="0"/>
        <v>3745</v>
      </c>
      <c r="E27" s="933">
        <f t="shared" si="1"/>
        <v>0.74658405400125194</v>
      </c>
      <c r="F27" s="930"/>
      <c r="G27" s="932">
        <v>478</v>
      </c>
      <c r="H27" s="933">
        <v>12.763684913217624</v>
      </c>
      <c r="I27" s="932">
        <v>140</v>
      </c>
      <c r="J27" s="933">
        <v>29.288702928870293</v>
      </c>
      <c r="K27" s="930"/>
      <c r="L27" s="932">
        <v>1280</v>
      </c>
      <c r="M27" s="933">
        <v>34.178905206942588</v>
      </c>
      <c r="N27" s="932">
        <v>451</v>
      </c>
      <c r="O27" s="933">
        <v>35.234375</v>
      </c>
      <c r="P27" s="930"/>
      <c r="Q27" s="932">
        <v>1987</v>
      </c>
      <c r="R27" s="933">
        <v>53.057409879839788</v>
      </c>
      <c r="S27" s="932">
        <v>1013</v>
      </c>
      <c r="T27" s="933">
        <f t="shared" si="2"/>
        <v>50.981378963261193</v>
      </c>
    </row>
    <row r="28" spans="1:20" s="331" customFormat="1" ht="18" customHeight="1" x14ac:dyDescent="0.25">
      <c r="B28" s="953" t="s">
        <v>1</v>
      </c>
      <c r="C28" s="930"/>
      <c r="D28" s="954">
        <f t="shared" si="0"/>
        <v>783</v>
      </c>
      <c r="E28" s="955">
        <f t="shared" si="1"/>
        <v>0.15609487697809887</v>
      </c>
      <c r="F28" s="930"/>
      <c r="G28" s="954">
        <v>191</v>
      </c>
      <c r="H28" s="955">
        <v>24.393358876117496</v>
      </c>
      <c r="I28" s="954">
        <v>10</v>
      </c>
      <c r="J28" s="955">
        <v>5.2356020942408374</v>
      </c>
      <c r="K28" s="930"/>
      <c r="L28" s="954">
        <v>271</v>
      </c>
      <c r="M28" s="955">
        <v>34.610472541507029</v>
      </c>
      <c r="N28" s="954">
        <v>26</v>
      </c>
      <c r="O28" s="955">
        <v>9.5940959409594093</v>
      </c>
      <c r="P28" s="930"/>
      <c r="Q28" s="954">
        <v>321</v>
      </c>
      <c r="R28" s="955">
        <v>40.996168582375482</v>
      </c>
      <c r="S28" s="954">
        <v>63</v>
      </c>
      <c r="T28" s="955">
        <f t="shared" si="2"/>
        <v>19.626168224299064</v>
      </c>
    </row>
    <row r="29" spans="1:20" s="319" customFormat="1" ht="18" customHeight="1" x14ac:dyDescent="0.25">
      <c r="B29" s="1288" t="s">
        <v>0</v>
      </c>
      <c r="C29" s="1281"/>
      <c r="D29" s="1289">
        <f>SUM(D11:D28)</f>
        <v>501618</v>
      </c>
      <c r="E29" s="1290">
        <f t="shared" si="1"/>
        <v>100</v>
      </c>
      <c r="F29" s="1281"/>
      <c r="G29" s="1289">
        <f>SUM(G11:G28)</f>
        <v>96666</v>
      </c>
      <c r="H29" s="1290">
        <f t="shared" ref="H29" si="3">G29/$D29*100</f>
        <v>19.27083956317357</v>
      </c>
      <c r="I29" s="1289">
        <f>SUM(I11:I28)</f>
        <v>6211</v>
      </c>
      <c r="J29" s="1290">
        <f t="shared" ref="J29" si="4">I29/G29*100</f>
        <v>6.4252167256325903</v>
      </c>
      <c r="K29" s="1281"/>
      <c r="L29" s="1289">
        <f>SUM(L11:L28)</f>
        <v>185485</v>
      </c>
      <c r="M29" s="1290">
        <f t="shared" ref="M29" si="5">L29/$D29*100</f>
        <v>36.977341323477226</v>
      </c>
      <c r="N29" s="1289">
        <f>SUM(N11:N28)</f>
        <v>17646</v>
      </c>
      <c r="O29" s="1290">
        <f t="shared" ref="O29" si="6">N29/L29*100</f>
        <v>9.5134377442919913</v>
      </c>
      <c r="P29" s="1281"/>
      <c r="Q29" s="1289">
        <f>SUM(Q11:Q28)</f>
        <v>219467</v>
      </c>
      <c r="R29" s="1290">
        <f t="shared" ref="R29" si="7">Q29/$D29*100</f>
        <v>43.7518191133492</v>
      </c>
      <c r="S29" s="1289">
        <f>SUM(S11:S28)</f>
        <v>43056</v>
      </c>
      <c r="T29" s="1290">
        <f t="shared" si="2"/>
        <v>19.618439218652462</v>
      </c>
    </row>
    <row r="30" spans="1:20" s="328" customFormat="1" ht="6.75" customHeight="1" x14ac:dyDescent="0.25">
      <c r="B30" s="1624"/>
      <c r="C30" s="1624"/>
      <c r="D30" s="1624"/>
      <c r="E30" s="1624"/>
      <c r="F30" s="779"/>
    </row>
    <row r="31" spans="1:20" x14ac:dyDescent="0.35">
      <c r="B31" s="1625"/>
      <c r="C31" s="1625"/>
      <c r="D31" s="1625"/>
      <c r="E31" s="1625"/>
      <c r="F31" s="1625"/>
      <c r="G31" s="1625"/>
      <c r="H31" s="1625"/>
      <c r="I31" s="1625"/>
      <c r="J31" s="1625"/>
      <c r="K31" s="1625"/>
      <c r="L31" s="1625"/>
      <c r="M31" s="1625"/>
      <c r="N31" s="1625"/>
      <c r="O31" s="1625"/>
      <c r="P31" s="1625"/>
      <c r="Q31" s="1625"/>
      <c r="R31" s="1625"/>
    </row>
    <row r="32" spans="1:20" x14ac:dyDescent="0.35">
      <c r="G32" s="935"/>
      <c r="L32" s="935"/>
    </row>
    <row r="33" spans="2:12" x14ac:dyDescent="0.35">
      <c r="B33" s="935"/>
      <c r="L33" s="935"/>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80</v>
      </c>
    </row>
    <row r="2" spans="1:22" s="343" customFormat="1" ht="49.5" customHeight="1" x14ac:dyDescent="0.35">
      <c r="B2" s="1386"/>
      <c r="C2" s="1386"/>
      <c r="D2" s="1386"/>
      <c r="E2" s="1386"/>
      <c r="F2" s="344"/>
      <c r="G2" s="1602"/>
      <c r="H2" s="1602"/>
      <c r="I2" s="1602"/>
      <c r="J2" s="1602"/>
      <c r="K2" s="1602"/>
      <c r="L2" s="1602"/>
      <c r="M2" s="1602"/>
      <c r="N2" s="1602"/>
      <c r="O2" s="1602"/>
      <c r="P2" s="1602"/>
      <c r="Q2" s="1602"/>
      <c r="R2" s="1602"/>
      <c r="T2" s="344"/>
    </row>
    <row r="3" spans="1:22" s="343" customFormat="1" ht="3" customHeight="1" x14ac:dyDescent="0.35">
      <c r="B3" s="344"/>
      <c r="C3" s="344"/>
      <c r="D3" s="344"/>
      <c r="E3" s="344"/>
      <c r="F3" s="344"/>
      <c r="L3" s="344"/>
      <c r="Q3" s="344"/>
      <c r="T3" s="344"/>
    </row>
    <row r="4" spans="1:22" s="345" customFormat="1" ht="15" customHeight="1" x14ac:dyDescent="0.25">
      <c r="B4" s="1424" t="s">
        <v>436</v>
      </c>
      <c r="C4" s="1424"/>
      <c r="D4" s="1424"/>
      <c r="E4" s="1424"/>
      <c r="F4" s="1424"/>
      <c r="G4" s="1424"/>
      <c r="H4" s="1424"/>
      <c r="I4" s="1424"/>
      <c r="J4" s="1424"/>
      <c r="K4" s="1424"/>
      <c r="L4" s="1424"/>
      <c r="M4" s="1424"/>
      <c r="N4" s="1424"/>
      <c r="O4" s="1424"/>
      <c r="P4" s="1424"/>
      <c r="Q4" s="1424"/>
      <c r="R4" s="1424"/>
      <c r="S4" s="1424"/>
      <c r="T4" s="1424"/>
      <c r="U4" s="924"/>
    </row>
    <row r="5" spans="1:22" s="345" customFormat="1" ht="1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925"/>
      <c r="V5" s="875"/>
    </row>
    <row r="6" spans="1:22" s="345" customFormat="1" ht="4.5" customHeight="1" x14ac:dyDescent="0.25"/>
    <row r="7" spans="1:22" s="322" customFormat="1" ht="15" customHeight="1" x14ac:dyDescent="0.25">
      <c r="A7" s="316"/>
      <c r="B7" s="1603" t="s">
        <v>12</v>
      </c>
      <c r="C7" s="920"/>
      <c r="D7" s="1613" t="s">
        <v>74</v>
      </c>
      <c r="E7" s="1608"/>
      <c r="F7" s="920"/>
      <c r="G7" s="1615" t="s">
        <v>31</v>
      </c>
      <c r="H7" s="1616"/>
      <c r="I7" s="1616"/>
      <c r="J7" s="1617"/>
      <c r="K7" s="921"/>
      <c r="L7" s="1615" t="s">
        <v>49</v>
      </c>
      <c r="M7" s="1616"/>
      <c r="N7" s="1616"/>
      <c r="O7" s="1617"/>
      <c r="P7" s="921"/>
      <c r="Q7" s="1615" t="s">
        <v>50</v>
      </c>
      <c r="R7" s="1616"/>
      <c r="S7" s="1616"/>
      <c r="T7" s="1617"/>
    </row>
    <row r="8" spans="1:22" s="322" customFormat="1" ht="35.25" customHeight="1" x14ac:dyDescent="0.25">
      <c r="A8" s="316"/>
      <c r="B8" s="1604"/>
      <c r="C8" s="920"/>
      <c r="D8" s="1614"/>
      <c r="E8" s="1611"/>
      <c r="F8" s="920"/>
      <c r="G8" s="1618" t="s">
        <v>69</v>
      </c>
      <c r="H8" s="1619"/>
      <c r="I8" s="1620" t="s">
        <v>129</v>
      </c>
      <c r="J8" s="1621"/>
      <c r="K8" s="957"/>
      <c r="L8" s="1622" t="s">
        <v>69</v>
      </c>
      <c r="M8" s="1623"/>
      <c r="N8" s="1620" t="s">
        <v>129</v>
      </c>
      <c r="O8" s="1621"/>
      <c r="P8" s="957"/>
      <c r="Q8" s="1622" t="s">
        <v>69</v>
      </c>
      <c r="R8" s="1623"/>
      <c r="S8" s="1620" t="s">
        <v>129</v>
      </c>
      <c r="T8" s="1621"/>
    </row>
    <row r="9" spans="1:22" s="322" customFormat="1" ht="29.25" customHeight="1" x14ac:dyDescent="0.25">
      <c r="A9" s="316"/>
      <c r="B9" s="1605"/>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155246</v>
      </c>
      <c r="E11" s="928">
        <f>D11/D$29*100</f>
        <v>44.83574244415243</v>
      </c>
      <c r="F11" s="930"/>
      <c r="G11" s="927">
        <v>30071</v>
      </c>
      <c r="H11" s="928">
        <v>19.36990325032529</v>
      </c>
      <c r="I11" s="927">
        <v>7771</v>
      </c>
      <c r="J11" s="928">
        <v>25.842173522663032</v>
      </c>
      <c r="K11" s="930"/>
      <c r="L11" s="927">
        <v>68593</v>
      </c>
      <c r="M11" s="928">
        <v>44.183425015781403</v>
      </c>
      <c r="N11" s="927">
        <v>17311</v>
      </c>
      <c r="O11" s="928">
        <v>25.237269109092765</v>
      </c>
      <c r="P11" s="930"/>
      <c r="Q11" s="927">
        <v>56582</v>
      </c>
      <c r="R11" s="928">
        <v>36.446671733893304</v>
      </c>
      <c r="S11" s="927">
        <v>15143</v>
      </c>
      <c r="T11" s="928">
        <f>IFERROR(S11/Q11*100,"-")</f>
        <v>26.762928139691066</v>
      </c>
    </row>
    <row r="12" spans="1:22" s="331" customFormat="1" ht="18" customHeight="1" x14ac:dyDescent="0.25">
      <c r="A12" s="330"/>
      <c r="B12" s="931" t="s">
        <v>7</v>
      </c>
      <c r="C12" s="930"/>
      <c r="D12" s="932">
        <f t="shared" ref="D12:D28" si="0">G12+L12+Q12</f>
        <v>5519</v>
      </c>
      <c r="E12" s="933">
        <f t="shared" ref="E12:E29" si="1">D12/D$29*100</f>
        <v>1.59391200127074</v>
      </c>
      <c r="F12" s="930"/>
      <c r="G12" s="932">
        <v>692</v>
      </c>
      <c r="H12" s="933">
        <v>12.538503352056532</v>
      </c>
      <c r="I12" s="932">
        <v>326</v>
      </c>
      <c r="J12" s="933">
        <v>47.109826589595379</v>
      </c>
      <c r="K12" s="930"/>
      <c r="L12" s="932">
        <v>1643</v>
      </c>
      <c r="M12" s="933">
        <v>29.769885848885668</v>
      </c>
      <c r="N12" s="932">
        <v>688</v>
      </c>
      <c r="O12" s="933">
        <v>41.874619598295801</v>
      </c>
      <c r="P12" s="930"/>
      <c r="Q12" s="932">
        <v>3184</v>
      </c>
      <c r="R12" s="933">
        <v>57.691610799057798</v>
      </c>
      <c r="S12" s="932">
        <v>1361</v>
      </c>
      <c r="T12" s="933">
        <f t="shared" ref="T12:T28" si="2">IFERROR(S12/Q12*100,"-")</f>
        <v>42.744974874371863</v>
      </c>
    </row>
    <row r="13" spans="1:22" s="331" customFormat="1" ht="18" customHeight="1" x14ac:dyDescent="0.25">
      <c r="A13" s="330"/>
      <c r="B13" s="931" t="s">
        <v>37</v>
      </c>
      <c r="C13" s="930"/>
      <c r="D13" s="932">
        <f t="shared" si="0"/>
        <v>7324</v>
      </c>
      <c r="E13" s="933">
        <f t="shared" si="1"/>
        <v>2.1152041125759915</v>
      </c>
      <c r="F13" s="930"/>
      <c r="G13" s="932">
        <v>920</v>
      </c>
      <c r="H13" s="933">
        <v>12.561441835062807</v>
      </c>
      <c r="I13" s="932">
        <v>686</v>
      </c>
      <c r="J13" s="933">
        <v>74.565217391304344</v>
      </c>
      <c r="K13" s="930"/>
      <c r="L13" s="932">
        <v>1886</v>
      </c>
      <c r="M13" s="933">
        <v>25.750955761878753</v>
      </c>
      <c r="N13" s="932">
        <v>1103</v>
      </c>
      <c r="O13" s="933">
        <v>58.483563096500532</v>
      </c>
      <c r="P13" s="930"/>
      <c r="Q13" s="932">
        <v>4518</v>
      </c>
      <c r="R13" s="933">
        <v>61.687602403058442</v>
      </c>
      <c r="S13" s="932">
        <v>2422</v>
      </c>
      <c r="T13" s="933">
        <f t="shared" si="2"/>
        <v>53.607791057990262</v>
      </c>
    </row>
    <row r="14" spans="1:22" s="331" customFormat="1" ht="18" customHeight="1" x14ac:dyDescent="0.25">
      <c r="A14" s="330"/>
      <c r="B14" s="931" t="s">
        <v>38</v>
      </c>
      <c r="C14" s="930"/>
      <c r="D14" s="932">
        <f t="shared" si="0"/>
        <v>2240</v>
      </c>
      <c r="E14" s="933">
        <f t="shared" si="1"/>
        <v>0.64692206610734859</v>
      </c>
      <c r="F14" s="930"/>
      <c r="G14" s="932">
        <v>582</v>
      </c>
      <c r="H14" s="933">
        <v>25.982142857142858</v>
      </c>
      <c r="I14" s="932">
        <v>42</v>
      </c>
      <c r="J14" s="933">
        <v>7.216494845360824</v>
      </c>
      <c r="K14" s="930"/>
      <c r="L14" s="932">
        <v>847</v>
      </c>
      <c r="M14" s="933">
        <v>37.8125</v>
      </c>
      <c r="N14" s="932">
        <v>50</v>
      </c>
      <c r="O14" s="933">
        <v>5.9031877213695401</v>
      </c>
      <c r="P14" s="930"/>
      <c r="Q14" s="932">
        <v>811</v>
      </c>
      <c r="R14" s="933">
        <v>36.205357142857139</v>
      </c>
      <c r="S14" s="932">
        <v>70</v>
      </c>
      <c r="T14" s="933">
        <f t="shared" si="2"/>
        <v>8.6313193588162758</v>
      </c>
    </row>
    <row r="15" spans="1:22" s="331" customFormat="1" ht="18" customHeight="1" x14ac:dyDescent="0.25">
      <c r="A15" s="330"/>
      <c r="B15" s="931" t="s">
        <v>6</v>
      </c>
      <c r="C15" s="930"/>
      <c r="D15" s="932">
        <f t="shared" si="0"/>
        <v>2250</v>
      </c>
      <c r="E15" s="933">
        <f t="shared" si="1"/>
        <v>0.64981011104532782</v>
      </c>
      <c r="F15" s="930"/>
      <c r="G15" s="932">
        <v>685</v>
      </c>
      <c r="H15" s="933">
        <v>30.444444444444446</v>
      </c>
      <c r="I15" s="932">
        <v>56</v>
      </c>
      <c r="J15" s="933">
        <v>8.1751824817518255</v>
      </c>
      <c r="K15" s="930"/>
      <c r="L15" s="932">
        <v>686</v>
      </c>
      <c r="M15" s="933">
        <v>30.488888888888887</v>
      </c>
      <c r="N15" s="932">
        <v>55</v>
      </c>
      <c r="O15" s="933">
        <v>8.017492711370263</v>
      </c>
      <c r="P15" s="930"/>
      <c r="Q15" s="932">
        <v>879</v>
      </c>
      <c r="R15" s="933">
        <v>39.066666666666663</v>
      </c>
      <c r="S15" s="932">
        <v>79</v>
      </c>
      <c r="T15" s="933">
        <f t="shared" si="2"/>
        <v>8.9874857792946532</v>
      </c>
    </row>
    <row r="16" spans="1:22" s="331" customFormat="1" ht="18" customHeight="1" x14ac:dyDescent="0.25">
      <c r="A16" s="330"/>
      <c r="B16" s="931" t="s">
        <v>5</v>
      </c>
      <c r="C16" s="930"/>
      <c r="D16" s="932">
        <f t="shared" si="0"/>
        <v>1454</v>
      </c>
      <c r="E16" s="933">
        <f t="shared" si="1"/>
        <v>0.4199217339821808</v>
      </c>
      <c r="F16" s="930"/>
      <c r="G16" s="932">
        <v>432</v>
      </c>
      <c r="H16" s="933">
        <v>29.711141678129298</v>
      </c>
      <c r="I16" s="932">
        <v>140</v>
      </c>
      <c r="J16" s="933">
        <v>32.407407407407405</v>
      </c>
      <c r="K16" s="930"/>
      <c r="L16" s="932">
        <v>578</v>
      </c>
      <c r="M16" s="933">
        <v>39.75240715268226</v>
      </c>
      <c r="N16" s="932">
        <v>201</v>
      </c>
      <c r="O16" s="933">
        <v>34.775086505190309</v>
      </c>
      <c r="P16" s="930"/>
      <c r="Q16" s="932">
        <v>444</v>
      </c>
      <c r="R16" s="933">
        <v>30.536451169188446</v>
      </c>
      <c r="S16" s="932">
        <v>177</v>
      </c>
      <c r="T16" s="933">
        <f t="shared" si="2"/>
        <v>39.864864864864863</v>
      </c>
    </row>
    <row r="17" spans="1:20" s="331" customFormat="1" ht="18" customHeight="1" x14ac:dyDescent="0.25">
      <c r="A17" s="330"/>
      <c r="B17" s="931" t="s">
        <v>4</v>
      </c>
      <c r="C17" s="930"/>
      <c r="D17" s="932">
        <f t="shared" si="0"/>
        <v>20502</v>
      </c>
      <c r="E17" s="933">
        <f t="shared" si="1"/>
        <v>5.9210697318450274</v>
      </c>
      <c r="F17" s="930"/>
      <c r="G17" s="932">
        <v>3341</v>
      </c>
      <c r="H17" s="933">
        <v>16.295971124768315</v>
      </c>
      <c r="I17" s="932">
        <v>1845</v>
      </c>
      <c r="J17" s="933">
        <v>55.222987129601918</v>
      </c>
      <c r="K17" s="930"/>
      <c r="L17" s="932">
        <v>6683</v>
      </c>
      <c r="M17" s="933">
        <v>32.596819822456347</v>
      </c>
      <c r="N17" s="932">
        <v>2836</v>
      </c>
      <c r="O17" s="933">
        <v>42.436031722280418</v>
      </c>
      <c r="P17" s="930"/>
      <c r="Q17" s="932">
        <v>10478</v>
      </c>
      <c r="R17" s="933">
        <v>51.107209052775339</v>
      </c>
      <c r="S17" s="932">
        <v>4403</v>
      </c>
      <c r="T17" s="933">
        <f t="shared" si="2"/>
        <v>42.021378125596485</v>
      </c>
    </row>
    <row r="18" spans="1:20" s="331" customFormat="1" ht="18" customHeight="1" x14ac:dyDescent="0.25">
      <c r="A18" s="330"/>
      <c r="B18" s="931" t="s">
        <v>40</v>
      </c>
      <c r="C18" s="930"/>
      <c r="D18" s="932">
        <f t="shared" si="0"/>
        <v>15557</v>
      </c>
      <c r="E18" s="933">
        <f t="shared" si="1"/>
        <v>4.4929315100142961</v>
      </c>
      <c r="F18" s="930"/>
      <c r="G18" s="932">
        <v>2839</v>
      </c>
      <c r="H18" s="933">
        <v>18.249019733881855</v>
      </c>
      <c r="I18" s="932">
        <v>618</v>
      </c>
      <c r="J18" s="933">
        <v>21.768228249383586</v>
      </c>
      <c r="K18" s="930"/>
      <c r="L18" s="932">
        <v>4575</v>
      </c>
      <c r="M18" s="933">
        <v>29.407983544385164</v>
      </c>
      <c r="N18" s="932">
        <v>1318</v>
      </c>
      <c r="O18" s="933">
        <v>28.808743169398909</v>
      </c>
      <c r="P18" s="930"/>
      <c r="Q18" s="932">
        <v>8143</v>
      </c>
      <c r="R18" s="933">
        <v>52.34299672173298</v>
      </c>
      <c r="S18" s="932">
        <v>2956</v>
      </c>
      <c r="T18" s="933">
        <f t="shared" si="2"/>
        <v>36.301117524253961</v>
      </c>
    </row>
    <row r="19" spans="1:20" s="331" customFormat="1" ht="18" customHeight="1" x14ac:dyDescent="0.25">
      <c r="A19" s="330"/>
      <c r="B19" s="931" t="s">
        <v>41</v>
      </c>
      <c r="C19" s="930"/>
      <c r="D19" s="932">
        <f t="shared" si="0"/>
        <v>33920</v>
      </c>
      <c r="E19" s="933">
        <f t="shared" si="1"/>
        <v>9.7962484296255639</v>
      </c>
      <c r="F19" s="930"/>
      <c r="G19" s="932">
        <v>5848</v>
      </c>
      <c r="H19" s="933">
        <v>17.240566037735849</v>
      </c>
      <c r="I19" s="932">
        <v>994</v>
      </c>
      <c r="J19" s="933">
        <v>16.997264021887826</v>
      </c>
      <c r="K19" s="930"/>
      <c r="L19" s="932">
        <v>13296</v>
      </c>
      <c r="M19" s="933">
        <v>39.198113207547166</v>
      </c>
      <c r="N19" s="932">
        <v>3658</v>
      </c>
      <c r="O19" s="933">
        <v>27.512033694344161</v>
      </c>
      <c r="P19" s="930"/>
      <c r="Q19" s="932">
        <v>14776</v>
      </c>
      <c r="R19" s="933">
        <v>43.561320754716981</v>
      </c>
      <c r="S19" s="932">
        <v>7985</v>
      </c>
      <c r="T19" s="933">
        <f t="shared" si="2"/>
        <v>54.040335679480236</v>
      </c>
    </row>
    <row r="20" spans="1:20" s="331" customFormat="1" ht="18" customHeight="1" x14ac:dyDescent="0.25">
      <c r="A20" s="330"/>
      <c r="B20" s="931" t="s">
        <v>3</v>
      </c>
      <c r="C20" s="930"/>
      <c r="D20" s="932">
        <f t="shared" si="0"/>
        <v>5960</v>
      </c>
      <c r="E20" s="933">
        <f t="shared" si="1"/>
        <v>1.7212747830356239</v>
      </c>
      <c r="F20" s="930"/>
      <c r="G20" s="932">
        <v>1041</v>
      </c>
      <c r="H20" s="933">
        <v>17.466442953020135</v>
      </c>
      <c r="I20" s="932">
        <v>264</v>
      </c>
      <c r="J20" s="933">
        <v>25.360230547550433</v>
      </c>
      <c r="K20" s="930"/>
      <c r="L20" s="932">
        <v>2023</v>
      </c>
      <c r="M20" s="933">
        <v>33.942953020134226</v>
      </c>
      <c r="N20" s="932">
        <v>438</v>
      </c>
      <c r="O20" s="933">
        <v>21.651013346515079</v>
      </c>
      <c r="P20" s="930"/>
      <c r="Q20" s="932">
        <v>2896</v>
      </c>
      <c r="R20" s="933">
        <v>48.590604026845632</v>
      </c>
      <c r="S20" s="932">
        <v>611</v>
      </c>
      <c r="T20" s="933">
        <f t="shared" si="2"/>
        <v>21.098066298342541</v>
      </c>
    </row>
    <row r="21" spans="1:20" s="331" customFormat="1" ht="18" customHeight="1" x14ac:dyDescent="0.25">
      <c r="A21" s="330"/>
      <c r="B21" s="931" t="s">
        <v>2</v>
      </c>
      <c r="C21" s="930"/>
      <c r="D21" s="932">
        <f t="shared" si="0"/>
        <v>950</v>
      </c>
      <c r="E21" s="933">
        <f t="shared" si="1"/>
        <v>0.2743642691080273</v>
      </c>
      <c r="F21" s="930"/>
      <c r="G21" s="932">
        <v>207</v>
      </c>
      <c r="H21" s="933">
        <v>21.789473684210524</v>
      </c>
      <c r="I21" s="932">
        <v>131</v>
      </c>
      <c r="J21" s="933">
        <v>63.285024154589372</v>
      </c>
      <c r="K21" s="930"/>
      <c r="L21" s="932">
        <v>296</v>
      </c>
      <c r="M21" s="933">
        <v>31.157894736842106</v>
      </c>
      <c r="N21" s="932">
        <v>160</v>
      </c>
      <c r="O21" s="933">
        <v>54.054054054054056</v>
      </c>
      <c r="P21" s="930"/>
      <c r="Q21" s="932">
        <v>447</v>
      </c>
      <c r="R21" s="933">
        <v>47.05263157894737</v>
      </c>
      <c r="S21" s="932">
        <v>260</v>
      </c>
      <c r="T21" s="933">
        <f t="shared" si="2"/>
        <v>58.165548098434009</v>
      </c>
    </row>
    <row r="22" spans="1:20" s="331" customFormat="1" ht="18" customHeight="1" x14ac:dyDescent="0.25">
      <c r="A22" s="330"/>
      <c r="B22" s="931" t="s">
        <v>35</v>
      </c>
      <c r="C22" s="930"/>
      <c r="D22" s="932">
        <f t="shared" si="0"/>
        <v>24806</v>
      </c>
      <c r="E22" s="933">
        <f t="shared" si="1"/>
        <v>7.1640842731512899</v>
      </c>
      <c r="F22" s="930"/>
      <c r="G22" s="932">
        <v>8809</v>
      </c>
      <c r="H22" s="933">
        <v>35.511569781504477</v>
      </c>
      <c r="I22" s="932">
        <v>5279</v>
      </c>
      <c r="J22" s="933">
        <v>59.927347031445109</v>
      </c>
      <c r="K22" s="930"/>
      <c r="L22" s="932">
        <v>8620</v>
      </c>
      <c r="M22" s="933">
        <v>34.749657340965896</v>
      </c>
      <c r="N22" s="932">
        <v>4976</v>
      </c>
      <c r="O22" s="933">
        <v>57.726218097447799</v>
      </c>
      <c r="P22" s="930"/>
      <c r="Q22" s="932">
        <v>7377</v>
      </c>
      <c r="R22" s="933">
        <v>29.73877287752963</v>
      </c>
      <c r="S22" s="932">
        <v>4021</v>
      </c>
      <c r="T22" s="933">
        <f t="shared" si="2"/>
        <v>54.507252270570696</v>
      </c>
    </row>
    <row r="23" spans="1:20" s="331" customFormat="1" ht="18" customHeight="1" x14ac:dyDescent="0.25">
      <c r="A23" s="330"/>
      <c r="B23" s="931" t="s">
        <v>42</v>
      </c>
      <c r="C23" s="930"/>
      <c r="D23" s="932">
        <f t="shared" si="0"/>
        <v>54528</v>
      </c>
      <c r="E23" s="933">
        <f t="shared" si="1"/>
        <v>15.747931437813174</v>
      </c>
      <c r="F23" s="930"/>
      <c r="G23" s="932">
        <v>14941</v>
      </c>
      <c r="H23" s="933">
        <v>27.400601525821592</v>
      </c>
      <c r="I23" s="932">
        <v>2893</v>
      </c>
      <c r="J23" s="933">
        <v>19.362827120005356</v>
      </c>
      <c r="K23" s="930"/>
      <c r="L23" s="932">
        <v>21616</v>
      </c>
      <c r="M23" s="933">
        <v>39.642018779342727</v>
      </c>
      <c r="N23" s="932">
        <v>4156</v>
      </c>
      <c r="O23" s="933">
        <v>19.226498889711323</v>
      </c>
      <c r="P23" s="930"/>
      <c r="Q23" s="932">
        <v>17971</v>
      </c>
      <c r="R23" s="933">
        <v>32.95737969483568</v>
      </c>
      <c r="S23" s="932">
        <v>4293</v>
      </c>
      <c r="T23" s="933">
        <f t="shared" si="2"/>
        <v>23.888487006844361</v>
      </c>
    </row>
    <row r="24" spans="1:20" s="331" customFormat="1" ht="18" customHeight="1" x14ac:dyDescent="0.25">
      <c r="A24" s="330">
        <v>47094</v>
      </c>
      <c r="B24" s="931" t="s">
        <v>43</v>
      </c>
      <c r="C24" s="930"/>
      <c r="D24" s="932">
        <f t="shared" si="0"/>
        <v>3850</v>
      </c>
      <c r="E24" s="933">
        <f t="shared" si="1"/>
        <v>1.1118973011220055</v>
      </c>
      <c r="F24" s="930"/>
      <c r="G24" s="932">
        <v>533</v>
      </c>
      <c r="H24" s="933">
        <v>13.844155844155845</v>
      </c>
      <c r="I24" s="932">
        <v>234</v>
      </c>
      <c r="J24" s="933">
        <v>43.902439024390247</v>
      </c>
      <c r="K24" s="930"/>
      <c r="L24" s="932">
        <v>1233</v>
      </c>
      <c r="M24" s="933">
        <v>32.025974025974023</v>
      </c>
      <c r="N24" s="932">
        <v>412</v>
      </c>
      <c r="O24" s="933">
        <v>33.414436334144362</v>
      </c>
      <c r="P24" s="930"/>
      <c r="Q24" s="932">
        <v>2084</v>
      </c>
      <c r="R24" s="933">
        <v>54.129870129870127</v>
      </c>
      <c r="S24" s="932">
        <v>670</v>
      </c>
      <c r="T24" s="933">
        <f t="shared" si="2"/>
        <v>32.149712092130514</v>
      </c>
    </row>
    <row r="25" spans="1:20" s="331" customFormat="1" ht="18" customHeight="1" x14ac:dyDescent="0.25">
      <c r="B25" s="931" t="s">
        <v>44</v>
      </c>
      <c r="C25" s="930"/>
      <c r="D25" s="932">
        <f t="shared" si="0"/>
        <v>1115</v>
      </c>
      <c r="E25" s="933">
        <f t="shared" si="1"/>
        <v>0.32201701058468468</v>
      </c>
      <c r="F25" s="930"/>
      <c r="G25" s="932">
        <v>162</v>
      </c>
      <c r="H25" s="933">
        <v>14.52914798206278</v>
      </c>
      <c r="I25" s="932">
        <v>2</v>
      </c>
      <c r="J25" s="933">
        <v>1.2345679012345678</v>
      </c>
      <c r="K25" s="930"/>
      <c r="L25" s="932">
        <v>298</v>
      </c>
      <c r="M25" s="933">
        <v>26.726457399103136</v>
      </c>
      <c r="N25" s="932">
        <v>3</v>
      </c>
      <c r="O25" s="933">
        <v>1.006711409395973</v>
      </c>
      <c r="P25" s="930"/>
      <c r="Q25" s="932">
        <v>655</v>
      </c>
      <c r="R25" s="933">
        <v>58.744394618834086</v>
      </c>
      <c r="S25" s="932">
        <v>5</v>
      </c>
      <c r="T25" s="933">
        <f t="shared" si="2"/>
        <v>0.76335877862595414</v>
      </c>
    </row>
    <row r="26" spans="1:20" s="331" customFormat="1" ht="18" customHeight="1" x14ac:dyDescent="0.25">
      <c r="B26" s="931" t="s">
        <v>45</v>
      </c>
      <c r="C26" s="930"/>
      <c r="D26" s="932">
        <f t="shared" si="0"/>
        <v>6021</v>
      </c>
      <c r="E26" s="933">
        <f t="shared" si="1"/>
        <v>1.7388918571572973</v>
      </c>
      <c r="F26" s="930"/>
      <c r="G26" s="932">
        <v>1358</v>
      </c>
      <c r="H26" s="933">
        <v>22.554392957980401</v>
      </c>
      <c r="I26" s="932">
        <v>148</v>
      </c>
      <c r="J26" s="933">
        <v>10.898379970544919</v>
      </c>
      <c r="K26" s="930"/>
      <c r="L26" s="932">
        <v>1882</v>
      </c>
      <c r="M26" s="933">
        <v>31.25726623484471</v>
      </c>
      <c r="N26" s="932">
        <v>317</v>
      </c>
      <c r="O26" s="933">
        <v>16.843783209351752</v>
      </c>
      <c r="P26" s="930"/>
      <c r="Q26" s="932">
        <v>2781</v>
      </c>
      <c r="R26" s="933">
        <v>46.188340807174889</v>
      </c>
      <c r="S26" s="932">
        <v>817</v>
      </c>
      <c r="T26" s="933">
        <f t="shared" si="2"/>
        <v>29.377921610931317</v>
      </c>
    </row>
    <row r="27" spans="1:20" s="331" customFormat="1" ht="18" customHeight="1" x14ac:dyDescent="0.25">
      <c r="B27" s="931" t="s">
        <v>46</v>
      </c>
      <c r="C27" s="930"/>
      <c r="D27" s="932">
        <f t="shared" si="0"/>
        <v>3729</v>
      </c>
      <c r="E27" s="933">
        <f t="shared" si="1"/>
        <v>1.0769519573724569</v>
      </c>
      <c r="F27" s="930"/>
      <c r="G27" s="932">
        <v>686</v>
      </c>
      <c r="H27" s="933">
        <v>18.396352909627247</v>
      </c>
      <c r="I27" s="932">
        <v>131</v>
      </c>
      <c r="J27" s="933">
        <v>19.096209912536445</v>
      </c>
      <c r="K27" s="930"/>
      <c r="L27" s="932">
        <v>1412</v>
      </c>
      <c r="M27" s="933">
        <v>37.865379458299813</v>
      </c>
      <c r="N27" s="932">
        <v>307</v>
      </c>
      <c r="O27" s="933">
        <v>21.742209631728045</v>
      </c>
      <c r="P27" s="930"/>
      <c r="Q27" s="932">
        <v>1631</v>
      </c>
      <c r="R27" s="933">
        <v>43.73826763207294</v>
      </c>
      <c r="S27" s="932">
        <v>649</v>
      </c>
      <c r="T27" s="933">
        <f t="shared" si="2"/>
        <v>39.791538933169832</v>
      </c>
    </row>
    <row r="28" spans="1:20" s="331" customFormat="1" ht="18" customHeight="1" x14ac:dyDescent="0.25">
      <c r="B28" s="953" t="s">
        <v>1</v>
      </c>
      <c r="C28" s="930"/>
      <c r="D28" s="954">
        <f t="shared" si="0"/>
        <v>1284</v>
      </c>
      <c r="E28" s="955">
        <f t="shared" si="1"/>
        <v>0.37082497003653375</v>
      </c>
      <c r="F28" s="930"/>
      <c r="G28" s="954">
        <v>362</v>
      </c>
      <c r="H28" s="955">
        <v>28.19314641744548</v>
      </c>
      <c r="I28" s="954">
        <v>155</v>
      </c>
      <c r="J28" s="955">
        <v>42.817679558011051</v>
      </c>
      <c r="K28" s="930"/>
      <c r="L28" s="954">
        <v>433</v>
      </c>
      <c r="M28" s="955">
        <v>33.72274143302181</v>
      </c>
      <c r="N28" s="954">
        <v>175</v>
      </c>
      <c r="O28" s="955">
        <v>40.415704387990765</v>
      </c>
      <c r="P28" s="930"/>
      <c r="Q28" s="954">
        <v>489</v>
      </c>
      <c r="R28" s="955">
        <v>38.084112149532714</v>
      </c>
      <c r="S28" s="954">
        <v>243</v>
      </c>
      <c r="T28" s="955">
        <f t="shared" si="2"/>
        <v>49.693251533742334</v>
      </c>
    </row>
    <row r="29" spans="1:20" s="319" customFormat="1" ht="18" customHeight="1" x14ac:dyDescent="0.25">
      <c r="B29" s="1288" t="s">
        <v>0</v>
      </c>
      <c r="C29" s="1281"/>
      <c r="D29" s="1289">
        <f>SUM(D11:D28)</f>
        <v>346255</v>
      </c>
      <c r="E29" s="1290">
        <f t="shared" si="1"/>
        <v>100</v>
      </c>
      <c r="F29" s="1281"/>
      <c r="G29" s="1289">
        <f>SUM(G11:G28)</f>
        <v>73509</v>
      </c>
      <c r="H29" s="1290">
        <f t="shared" ref="H29" si="3">G29/$D29*100</f>
        <v>21.229729534591556</v>
      </c>
      <c r="I29" s="1289">
        <f>SUM(I11:I28)</f>
        <v>21715</v>
      </c>
      <c r="J29" s="1290">
        <f>I29/G29*100</f>
        <v>29.540600470690663</v>
      </c>
      <c r="K29" s="1281"/>
      <c r="L29" s="1289">
        <f>SUM(L11:L28)</f>
        <v>136600</v>
      </c>
      <c r="M29" s="1290">
        <f t="shared" ref="M29" si="4">L29/$D29*100</f>
        <v>39.450693852796348</v>
      </c>
      <c r="N29" s="1289">
        <f>SUM(N11:N28)</f>
        <v>38164</v>
      </c>
      <c r="O29" s="1290">
        <f>N29/L29*100</f>
        <v>27.938506588579791</v>
      </c>
      <c r="P29" s="1281"/>
      <c r="Q29" s="1289">
        <f>SUM(Q11:Q28)</f>
        <v>136146</v>
      </c>
      <c r="R29" s="1290">
        <f t="shared" ref="R29" si="5">Q29/$D29*100</f>
        <v>39.319576612612096</v>
      </c>
      <c r="S29" s="1289">
        <f>SUM(S11:S28)</f>
        <v>46165</v>
      </c>
      <c r="T29" s="1290">
        <f>S29/Q29*100</f>
        <v>33.908451221482821</v>
      </c>
    </row>
    <row r="30" spans="1:20" s="328" customFormat="1" ht="6.75" customHeight="1" x14ac:dyDescent="0.25">
      <c r="B30" s="1624"/>
      <c r="C30" s="1624"/>
      <c r="D30" s="1624"/>
      <c r="E30" s="1624"/>
      <c r="F30" s="779"/>
    </row>
    <row r="31" spans="1:20" x14ac:dyDescent="0.35">
      <c r="B31" s="1625"/>
      <c r="C31" s="1625"/>
      <c r="D31" s="1625"/>
      <c r="E31" s="1625"/>
      <c r="F31" s="1625"/>
      <c r="G31" s="1625"/>
      <c r="H31" s="1625"/>
      <c r="I31" s="1625"/>
      <c r="J31" s="1625"/>
      <c r="K31" s="1625"/>
      <c r="L31" s="1625"/>
      <c r="M31" s="1625"/>
      <c r="N31" s="1625"/>
      <c r="O31" s="1625"/>
      <c r="P31" s="1625"/>
      <c r="Q31" s="1625"/>
      <c r="R31" s="1625"/>
    </row>
    <row r="32" spans="1:20" x14ac:dyDescent="0.35">
      <c r="G32" s="935"/>
      <c r="L32" s="935"/>
    </row>
    <row r="33" spans="2:12" x14ac:dyDescent="0.35">
      <c r="B33" s="935"/>
      <c r="L33" s="935"/>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63</v>
      </c>
    </row>
    <row r="2" spans="1:22" s="343" customFormat="1" ht="49.5" customHeight="1" x14ac:dyDescent="0.35">
      <c r="B2" s="1386"/>
      <c r="C2" s="1386"/>
      <c r="D2" s="1386"/>
      <c r="E2" s="1386"/>
      <c r="F2" s="344"/>
      <c r="G2" s="1602"/>
      <c r="H2" s="1602"/>
      <c r="I2" s="1602"/>
      <c r="J2" s="1602"/>
      <c r="K2" s="1602"/>
      <c r="L2" s="1602"/>
      <c r="M2" s="1602"/>
      <c r="N2" s="1602"/>
      <c r="O2" s="1602"/>
      <c r="P2" s="1602"/>
      <c r="Q2" s="1602"/>
      <c r="R2" s="1602"/>
      <c r="T2" s="344"/>
    </row>
    <row r="3" spans="1:22" s="343" customFormat="1" ht="3" customHeight="1" x14ac:dyDescent="0.35">
      <c r="B3" s="344"/>
      <c r="C3" s="344"/>
      <c r="D3" s="344"/>
      <c r="E3" s="344"/>
      <c r="F3" s="344"/>
      <c r="L3" s="344"/>
      <c r="Q3" s="344"/>
      <c r="T3" s="344"/>
    </row>
    <row r="4" spans="1:22" s="345" customFormat="1" ht="15" customHeight="1" x14ac:dyDescent="0.25">
      <c r="B4" s="1424" t="s">
        <v>435</v>
      </c>
      <c r="C4" s="1424"/>
      <c r="D4" s="1424"/>
      <c r="E4" s="1424"/>
      <c r="F4" s="1424"/>
      <c r="G4" s="1424"/>
      <c r="H4" s="1424"/>
      <c r="I4" s="1424"/>
      <c r="J4" s="1424"/>
      <c r="K4" s="1424"/>
      <c r="L4" s="1424"/>
      <c r="M4" s="1424"/>
      <c r="N4" s="1424"/>
      <c r="O4" s="1424"/>
      <c r="P4" s="1424"/>
      <c r="Q4" s="1424"/>
      <c r="R4" s="1424"/>
      <c r="S4" s="1424"/>
      <c r="T4" s="1424"/>
      <c r="U4" s="924"/>
    </row>
    <row r="5" spans="1:22" s="345" customFormat="1" ht="1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925"/>
      <c r="V5" s="875"/>
    </row>
    <row r="6" spans="1:22" s="345" customFormat="1" ht="4.5" customHeight="1" x14ac:dyDescent="0.25"/>
    <row r="7" spans="1:22" s="322" customFormat="1" ht="15" customHeight="1" x14ac:dyDescent="0.25">
      <c r="A7" s="316"/>
      <c r="B7" s="1603" t="s">
        <v>12</v>
      </c>
      <c r="C7" s="920"/>
      <c r="D7" s="1613" t="s">
        <v>75</v>
      </c>
      <c r="E7" s="1608"/>
      <c r="F7" s="920"/>
      <c r="G7" s="1615" t="s">
        <v>31</v>
      </c>
      <c r="H7" s="1616"/>
      <c r="I7" s="1616"/>
      <c r="J7" s="1617"/>
      <c r="K7" s="921"/>
      <c r="L7" s="1615" t="s">
        <v>49</v>
      </c>
      <c r="M7" s="1616"/>
      <c r="N7" s="1616"/>
      <c r="O7" s="1617"/>
      <c r="P7" s="921"/>
      <c r="Q7" s="1615" t="s">
        <v>50</v>
      </c>
      <c r="R7" s="1616"/>
      <c r="S7" s="1616"/>
      <c r="T7" s="1617"/>
    </row>
    <row r="8" spans="1:22" s="322" customFormat="1" ht="35.25" customHeight="1" x14ac:dyDescent="0.25">
      <c r="A8" s="316"/>
      <c r="B8" s="1604"/>
      <c r="C8" s="920"/>
      <c r="D8" s="1614"/>
      <c r="E8" s="1611"/>
      <c r="F8" s="920"/>
      <c r="G8" s="1618" t="s">
        <v>69</v>
      </c>
      <c r="H8" s="1619"/>
      <c r="I8" s="1620" t="s">
        <v>129</v>
      </c>
      <c r="J8" s="1621"/>
      <c r="K8" s="957"/>
      <c r="L8" s="1622" t="s">
        <v>69</v>
      </c>
      <c r="M8" s="1623"/>
      <c r="N8" s="1620" t="s">
        <v>129</v>
      </c>
      <c r="O8" s="1621"/>
      <c r="P8" s="957"/>
      <c r="Q8" s="1622" t="s">
        <v>69</v>
      </c>
      <c r="R8" s="1623"/>
      <c r="S8" s="1620" t="s">
        <v>129</v>
      </c>
      <c r="T8" s="1621"/>
    </row>
    <row r="9" spans="1:22" s="322" customFormat="1" ht="29.25" customHeight="1" x14ac:dyDescent="0.25">
      <c r="A9" s="316"/>
      <c r="B9" s="1605"/>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14760</v>
      </c>
      <c r="E11" s="928">
        <f>D11/D$29*100</f>
        <v>13.593413272918164</v>
      </c>
      <c r="F11" s="930"/>
      <c r="G11" s="927">
        <v>5966</v>
      </c>
      <c r="H11" s="928">
        <v>40.420054200542005</v>
      </c>
      <c r="I11" s="927">
        <v>2076</v>
      </c>
      <c r="J11" s="928">
        <v>34.797184042909826</v>
      </c>
      <c r="K11" s="930"/>
      <c r="L11" s="927">
        <v>8201</v>
      </c>
      <c r="M11" s="928">
        <v>55.562330623306231</v>
      </c>
      <c r="N11" s="927">
        <v>3346</v>
      </c>
      <c r="O11" s="928">
        <v>40.799902450920619</v>
      </c>
      <c r="P11" s="930"/>
      <c r="Q11" s="927">
        <v>593</v>
      </c>
      <c r="R11" s="928">
        <v>4.0176151761517609</v>
      </c>
      <c r="S11" s="927">
        <v>464</v>
      </c>
      <c r="T11" s="928">
        <f>IFERROR(S11/Q11*100,"-")</f>
        <v>78.246205733558185</v>
      </c>
    </row>
    <row r="12" spans="1:22" s="331" customFormat="1" ht="18" customHeight="1" x14ac:dyDescent="0.25">
      <c r="A12" s="330"/>
      <c r="B12" s="931" t="s">
        <v>7</v>
      </c>
      <c r="C12" s="930"/>
      <c r="D12" s="932">
        <f t="shared" ref="D12:D28" si="0">G12+L12+Q12</f>
        <v>1799</v>
      </c>
      <c r="E12" s="933">
        <f t="shared" ref="E12:E29" si="1">D12/D$29*100</f>
        <v>1.6568123630067599</v>
      </c>
      <c r="F12" s="930"/>
      <c r="G12" s="932">
        <v>494</v>
      </c>
      <c r="H12" s="933">
        <v>27.459699833240691</v>
      </c>
      <c r="I12" s="932">
        <v>218</v>
      </c>
      <c r="J12" s="933">
        <v>44.129554655870443</v>
      </c>
      <c r="K12" s="930"/>
      <c r="L12" s="932">
        <v>659</v>
      </c>
      <c r="M12" s="933">
        <v>36.631461923290715</v>
      </c>
      <c r="N12" s="932">
        <v>268</v>
      </c>
      <c r="O12" s="933">
        <v>40.667678300455236</v>
      </c>
      <c r="P12" s="930"/>
      <c r="Q12" s="932">
        <v>646</v>
      </c>
      <c r="R12" s="933">
        <v>35.908838243468594</v>
      </c>
      <c r="S12" s="932">
        <v>141</v>
      </c>
      <c r="T12" s="933">
        <f t="shared" ref="T12:T28" si="2">IFERROR(S12/Q12*100,"-")</f>
        <v>21.826625386996902</v>
      </c>
    </row>
    <row r="13" spans="1:22" s="331" customFormat="1" ht="18" customHeight="1" x14ac:dyDescent="0.25">
      <c r="A13" s="330"/>
      <c r="B13" s="931" t="s">
        <v>37</v>
      </c>
      <c r="C13" s="930"/>
      <c r="D13" s="932">
        <f t="shared" si="0"/>
        <v>2236</v>
      </c>
      <c r="E13" s="933">
        <f t="shared" si="1"/>
        <v>2.05927317603286</v>
      </c>
      <c r="F13" s="930"/>
      <c r="G13" s="932">
        <v>580</v>
      </c>
      <c r="H13" s="933">
        <v>25.939177101967797</v>
      </c>
      <c r="I13" s="932">
        <v>10</v>
      </c>
      <c r="J13" s="933">
        <v>1.7241379310344827</v>
      </c>
      <c r="K13" s="930"/>
      <c r="L13" s="932">
        <v>869</v>
      </c>
      <c r="M13" s="933">
        <v>38.864042933810374</v>
      </c>
      <c r="N13" s="932">
        <v>16</v>
      </c>
      <c r="O13" s="933">
        <v>1.8411967779056386</v>
      </c>
      <c r="P13" s="930"/>
      <c r="Q13" s="932">
        <v>787</v>
      </c>
      <c r="R13" s="933">
        <v>35.196779964221825</v>
      </c>
      <c r="S13" s="932">
        <v>24</v>
      </c>
      <c r="T13" s="933">
        <f t="shared" si="2"/>
        <v>3.0495552731893265</v>
      </c>
    </row>
    <row r="14" spans="1:22" s="331" customFormat="1" ht="18" customHeight="1" x14ac:dyDescent="0.25">
      <c r="A14" s="330"/>
      <c r="B14" s="931" t="s">
        <v>38</v>
      </c>
      <c r="C14" s="930"/>
      <c r="D14" s="932">
        <f t="shared" si="0"/>
        <v>1709</v>
      </c>
      <c r="E14" s="933">
        <f t="shared" si="1"/>
        <v>1.5739256967084785</v>
      </c>
      <c r="F14" s="930"/>
      <c r="G14" s="932">
        <v>591</v>
      </c>
      <c r="H14" s="933">
        <v>34.581626682270333</v>
      </c>
      <c r="I14" s="932">
        <v>269</v>
      </c>
      <c r="J14" s="933">
        <v>45.516074450084602</v>
      </c>
      <c r="K14" s="930"/>
      <c r="L14" s="932">
        <v>924</v>
      </c>
      <c r="M14" s="933">
        <v>54.066705675833823</v>
      </c>
      <c r="N14" s="932">
        <v>192</v>
      </c>
      <c r="O14" s="933">
        <v>20.779220779220779</v>
      </c>
      <c r="P14" s="930"/>
      <c r="Q14" s="932">
        <v>194</v>
      </c>
      <c r="R14" s="933">
        <v>11.351667641895846</v>
      </c>
      <c r="S14" s="932">
        <v>52</v>
      </c>
      <c r="T14" s="933">
        <f t="shared" si="2"/>
        <v>26.804123711340207</v>
      </c>
    </row>
    <row r="15" spans="1:22" s="331" customFormat="1" ht="18" customHeight="1" x14ac:dyDescent="0.25">
      <c r="A15" s="330"/>
      <c r="B15" s="931" t="s">
        <v>6</v>
      </c>
      <c r="C15" s="930"/>
      <c r="D15" s="932">
        <f t="shared" si="0"/>
        <v>6304</v>
      </c>
      <c r="E15" s="933">
        <f t="shared" si="1"/>
        <v>5.8057504927151831</v>
      </c>
      <c r="F15" s="930"/>
      <c r="G15" s="932">
        <v>1627</v>
      </c>
      <c r="H15" s="933">
        <v>25.809010152284262</v>
      </c>
      <c r="I15" s="932">
        <v>737</v>
      </c>
      <c r="J15" s="933">
        <v>45.298094652735095</v>
      </c>
      <c r="K15" s="930"/>
      <c r="L15" s="932">
        <v>2195</v>
      </c>
      <c r="M15" s="933">
        <v>34.819162436548226</v>
      </c>
      <c r="N15" s="932">
        <v>1114</v>
      </c>
      <c r="O15" s="933">
        <v>50.751708428246012</v>
      </c>
      <c r="P15" s="930"/>
      <c r="Q15" s="932">
        <v>2482</v>
      </c>
      <c r="R15" s="933">
        <v>39.371827411167516</v>
      </c>
      <c r="S15" s="932">
        <v>1509</v>
      </c>
      <c r="T15" s="933">
        <f t="shared" si="2"/>
        <v>60.797743755036258</v>
      </c>
    </row>
    <row r="16" spans="1:22" s="331" customFormat="1" ht="18" customHeight="1" x14ac:dyDescent="0.25">
      <c r="A16" s="330"/>
      <c r="B16" s="931" t="s">
        <v>5</v>
      </c>
      <c r="C16" s="930"/>
      <c r="D16" s="932">
        <f t="shared" si="0"/>
        <v>2271</v>
      </c>
      <c r="E16" s="933">
        <f t="shared" si="1"/>
        <v>2.0915068795933025</v>
      </c>
      <c r="F16" s="930"/>
      <c r="G16" s="932">
        <v>774</v>
      </c>
      <c r="H16" s="933">
        <v>34.081902245706736</v>
      </c>
      <c r="I16" s="932">
        <v>2</v>
      </c>
      <c r="J16" s="933">
        <v>0.2583979328165375</v>
      </c>
      <c r="K16" s="930"/>
      <c r="L16" s="932">
        <v>865</v>
      </c>
      <c r="M16" s="933">
        <v>38.088947600176134</v>
      </c>
      <c r="N16" s="932">
        <v>3</v>
      </c>
      <c r="O16" s="933">
        <v>0.34682080924855491</v>
      </c>
      <c r="P16" s="930"/>
      <c r="Q16" s="932">
        <v>632</v>
      </c>
      <c r="R16" s="933">
        <v>27.829150154117126</v>
      </c>
      <c r="S16" s="932">
        <v>7</v>
      </c>
      <c r="T16" s="933">
        <f t="shared" si="2"/>
        <v>1.1075949367088607</v>
      </c>
    </row>
    <row r="17" spans="1:20" s="331" customFormat="1" ht="18" customHeight="1" x14ac:dyDescent="0.25">
      <c r="A17" s="330"/>
      <c r="B17" s="931" t="s">
        <v>4</v>
      </c>
      <c r="C17" s="930"/>
      <c r="D17" s="932">
        <f t="shared" si="0"/>
        <v>8118</v>
      </c>
      <c r="E17" s="933">
        <f t="shared" si="1"/>
        <v>7.47637730010499</v>
      </c>
      <c r="F17" s="930"/>
      <c r="G17" s="932">
        <v>2075</v>
      </c>
      <c r="H17" s="933">
        <v>25.560482877556044</v>
      </c>
      <c r="I17" s="932">
        <v>19</v>
      </c>
      <c r="J17" s="933">
        <v>0.9156626506024097</v>
      </c>
      <c r="K17" s="930"/>
      <c r="L17" s="932">
        <v>2442</v>
      </c>
      <c r="M17" s="933">
        <v>30.081300813008134</v>
      </c>
      <c r="N17" s="932">
        <v>13</v>
      </c>
      <c r="O17" s="933">
        <v>0.53235053235053231</v>
      </c>
      <c r="P17" s="930"/>
      <c r="Q17" s="932">
        <v>3601</v>
      </c>
      <c r="R17" s="933">
        <v>44.358216309435825</v>
      </c>
      <c r="S17" s="932">
        <v>21</v>
      </c>
      <c r="T17" s="933">
        <f t="shared" si="2"/>
        <v>0.58317134129408499</v>
      </c>
    </row>
    <row r="18" spans="1:20" s="331" customFormat="1" ht="18" customHeight="1" x14ac:dyDescent="0.25">
      <c r="A18" s="330"/>
      <c r="B18" s="931" t="s">
        <v>40</v>
      </c>
      <c r="C18" s="930"/>
      <c r="D18" s="932">
        <f t="shared" si="0"/>
        <v>3769</v>
      </c>
      <c r="E18" s="933">
        <f t="shared" si="1"/>
        <v>3.4711093919802547</v>
      </c>
      <c r="F18" s="930"/>
      <c r="G18" s="932">
        <v>1233</v>
      </c>
      <c r="H18" s="933">
        <v>32.714247811090473</v>
      </c>
      <c r="I18" s="932">
        <v>319</v>
      </c>
      <c r="J18" s="933">
        <v>25.871857258718574</v>
      </c>
      <c r="K18" s="930"/>
      <c r="L18" s="932">
        <v>1545</v>
      </c>
      <c r="M18" s="933">
        <v>40.992305651366415</v>
      </c>
      <c r="N18" s="932">
        <v>676</v>
      </c>
      <c r="O18" s="933">
        <v>43.75404530744337</v>
      </c>
      <c r="P18" s="930"/>
      <c r="Q18" s="932">
        <v>991</v>
      </c>
      <c r="R18" s="933">
        <v>26.293446537543115</v>
      </c>
      <c r="S18" s="932">
        <v>527</v>
      </c>
      <c r="T18" s="933">
        <f t="shared" si="2"/>
        <v>53.178607467204841</v>
      </c>
    </row>
    <row r="19" spans="1:20" s="331" customFormat="1" ht="18" customHeight="1" x14ac:dyDescent="0.25">
      <c r="A19" s="330"/>
      <c r="B19" s="931" t="s">
        <v>41</v>
      </c>
      <c r="C19" s="930"/>
      <c r="D19" s="932">
        <f t="shared" si="0"/>
        <v>14117</v>
      </c>
      <c r="E19" s="933">
        <f t="shared" si="1"/>
        <v>13.001234090364886</v>
      </c>
      <c r="F19" s="930"/>
      <c r="G19" s="932">
        <v>3561</v>
      </c>
      <c r="H19" s="933">
        <v>25.224906141531488</v>
      </c>
      <c r="I19" s="932">
        <v>279</v>
      </c>
      <c r="J19" s="933">
        <v>7.8348778433024426</v>
      </c>
      <c r="K19" s="930"/>
      <c r="L19" s="932">
        <v>7301</v>
      </c>
      <c r="M19" s="933">
        <v>51.717787065240493</v>
      </c>
      <c r="N19" s="932">
        <v>1161</v>
      </c>
      <c r="O19" s="933">
        <v>15.901931242295575</v>
      </c>
      <c r="P19" s="930"/>
      <c r="Q19" s="932">
        <v>3255</v>
      </c>
      <c r="R19" s="933">
        <v>23.057306793228022</v>
      </c>
      <c r="S19" s="932">
        <v>2850</v>
      </c>
      <c r="T19" s="933">
        <f t="shared" si="2"/>
        <v>87.557603686635943</v>
      </c>
    </row>
    <row r="20" spans="1:20" s="331" customFormat="1" ht="18" customHeight="1" x14ac:dyDescent="0.25">
      <c r="A20" s="330"/>
      <c r="B20" s="931" t="s">
        <v>3</v>
      </c>
      <c r="C20" s="930"/>
      <c r="D20" s="932">
        <f t="shared" si="0"/>
        <v>9447</v>
      </c>
      <c r="E20" s="933">
        <f t="shared" si="1"/>
        <v>8.7003370724429452</v>
      </c>
      <c r="F20" s="930"/>
      <c r="G20" s="932">
        <v>3019</v>
      </c>
      <c r="H20" s="933">
        <v>31.957235101090291</v>
      </c>
      <c r="I20" s="932">
        <v>316</v>
      </c>
      <c r="J20" s="933">
        <v>10.467042066909572</v>
      </c>
      <c r="K20" s="930"/>
      <c r="L20" s="932">
        <v>4228</v>
      </c>
      <c r="M20" s="933">
        <v>44.754948660950568</v>
      </c>
      <c r="N20" s="932">
        <v>717</v>
      </c>
      <c r="O20" s="933">
        <v>16.958372753074741</v>
      </c>
      <c r="P20" s="930"/>
      <c r="Q20" s="932">
        <v>2200</v>
      </c>
      <c r="R20" s="933">
        <v>23.287816237959142</v>
      </c>
      <c r="S20" s="932">
        <v>475</v>
      </c>
      <c r="T20" s="933">
        <f t="shared" si="2"/>
        <v>21.59090909090909</v>
      </c>
    </row>
    <row r="21" spans="1:20" s="331" customFormat="1" ht="18" customHeight="1" x14ac:dyDescent="0.25">
      <c r="A21" s="330"/>
      <c r="B21" s="931" t="s">
        <v>2</v>
      </c>
      <c r="C21" s="930"/>
      <c r="D21" s="932">
        <f t="shared" si="0"/>
        <v>2393</v>
      </c>
      <c r="E21" s="933">
        <f t="shared" si="1"/>
        <v>2.2038643605754178</v>
      </c>
      <c r="F21" s="930"/>
      <c r="G21" s="932">
        <v>758</v>
      </c>
      <c r="H21" s="933">
        <v>31.675720852486418</v>
      </c>
      <c r="I21" s="932">
        <v>517</v>
      </c>
      <c r="J21" s="933">
        <v>68.205804749340373</v>
      </c>
      <c r="K21" s="930"/>
      <c r="L21" s="932">
        <v>903</v>
      </c>
      <c r="M21" s="933">
        <v>37.735060593397407</v>
      </c>
      <c r="N21" s="932">
        <v>654</v>
      </c>
      <c r="O21" s="933">
        <v>72.425249169435219</v>
      </c>
      <c r="P21" s="930"/>
      <c r="Q21" s="932">
        <v>732</v>
      </c>
      <c r="R21" s="933">
        <v>30.589218554116172</v>
      </c>
      <c r="S21" s="932">
        <v>570</v>
      </c>
      <c r="T21" s="933">
        <f t="shared" si="2"/>
        <v>77.868852459016395</v>
      </c>
    </row>
    <row r="22" spans="1:20" s="331" customFormat="1" ht="18" customHeight="1" x14ac:dyDescent="0.25">
      <c r="A22" s="330"/>
      <c r="B22" s="931" t="s">
        <v>35</v>
      </c>
      <c r="C22" s="930"/>
      <c r="D22" s="932">
        <f t="shared" si="0"/>
        <v>9032</v>
      </c>
      <c r="E22" s="933">
        <f t="shared" si="1"/>
        <v>8.3181374445119811</v>
      </c>
      <c r="F22" s="930"/>
      <c r="G22" s="932">
        <v>1975</v>
      </c>
      <c r="H22" s="933">
        <v>21.86669619131975</v>
      </c>
      <c r="I22" s="932">
        <v>335</v>
      </c>
      <c r="J22" s="933">
        <v>16.962025316455694</v>
      </c>
      <c r="K22" s="930"/>
      <c r="L22" s="932">
        <v>3216</v>
      </c>
      <c r="M22" s="933">
        <v>35.606731620903453</v>
      </c>
      <c r="N22" s="932">
        <v>927</v>
      </c>
      <c r="O22" s="933">
        <v>28.824626865671643</v>
      </c>
      <c r="P22" s="930"/>
      <c r="Q22" s="932">
        <v>3841</v>
      </c>
      <c r="R22" s="933">
        <v>42.526572187776793</v>
      </c>
      <c r="S22" s="932">
        <v>1647</v>
      </c>
      <c r="T22" s="933">
        <f t="shared" si="2"/>
        <v>42.879458474355637</v>
      </c>
    </row>
    <row r="23" spans="1:20" s="331" customFormat="1" ht="18" customHeight="1" x14ac:dyDescent="0.25">
      <c r="A23" s="330"/>
      <c r="B23" s="931" t="s">
        <v>42</v>
      </c>
      <c r="C23" s="930"/>
      <c r="D23" s="932">
        <f t="shared" si="0"/>
        <v>18470</v>
      </c>
      <c r="E23" s="933">
        <f t="shared" si="1"/>
        <v>17.010185850325101</v>
      </c>
      <c r="F23" s="930"/>
      <c r="G23" s="932">
        <v>6989</v>
      </c>
      <c r="H23" s="933">
        <v>37.839740119112072</v>
      </c>
      <c r="I23" s="932">
        <v>2455</v>
      </c>
      <c r="J23" s="933">
        <v>35.126627557590503</v>
      </c>
      <c r="K23" s="930"/>
      <c r="L23" s="932">
        <v>8039</v>
      </c>
      <c r="M23" s="933">
        <v>43.524634542501353</v>
      </c>
      <c r="N23" s="932">
        <v>3990</v>
      </c>
      <c r="O23" s="933">
        <v>49.633038935190946</v>
      </c>
      <c r="P23" s="930"/>
      <c r="Q23" s="932">
        <v>3442</v>
      </c>
      <c r="R23" s="933">
        <v>18.635625338386571</v>
      </c>
      <c r="S23" s="932">
        <v>2073</v>
      </c>
      <c r="T23" s="933">
        <f t="shared" si="2"/>
        <v>60.226612434631036</v>
      </c>
    </row>
    <row r="24" spans="1:20" s="331" customFormat="1" ht="18" customHeight="1" x14ac:dyDescent="0.25">
      <c r="A24" s="330">
        <v>47094</v>
      </c>
      <c r="B24" s="931" t="s">
        <v>43</v>
      </c>
      <c r="C24" s="930"/>
      <c r="D24" s="932">
        <f t="shared" si="0"/>
        <v>4181</v>
      </c>
      <c r="E24" s="933">
        <f t="shared" si="1"/>
        <v>3.8505461310346103</v>
      </c>
      <c r="F24" s="930"/>
      <c r="G24" s="932">
        <v>1468</v>
      </c>
      <c r="H24" s="933">
        <v>35.11121741210237</v>
      </c>
      <c r="I24" s="932">
        <v>401</v>
      </c>
      <c r="J24" s="933">
        <v>27.316076294277931</v>
      </c>
      <c r="K24" s="930"/>
      <c r="L24" s="932">
        <v>2047</v>
      </c>
      <c r="M24" s="933">
        <v>48.959579048074623</v>
      </c>
      <c r="N24" s="932">
        <v>421</v>
      </c>
      <c r="O24" s="933">
        <v>20.566682950659501</v>
      </c>
      <c r="P24" s="930"/>
      <c r="Q24" s="932">
        <v>666</v>
      </c>
      <c r="R24" s="933">
        <v>15.929203539823009</v>
      </c>
      <c r="S24" s="932">
        <v>217</v>
      </c>
      <c r="T24" s="933">
        <f t="shared" si="2"/>
        <v>32.582582582582582</v>
      </c>
    </row>
    <row r="25" spans="1:20" s="331" customFormat="1" ht="18" customHeight="1" x14ac:dyDescent="0.25">
      <c r="B25" s="931" t="s">
        <v>44</v>
      </c>
      <c r="C25" s="930"/>
      <c r="D25" s="932">
        <f t="shared" si="0"/>
        <v>778</v>
      </c>
      <c r="E25" s="933">
        <f t="shared" si="1"/>
        <v>0.71650918200069991</v>
      </c>
      <c r="F25" s="930"/>
      <c r="G25" s="932">
        <v>194</v>
      </c>
      <c r="H25" s="933">
        <v>24.935732647814909</v>
      </c>
      <c r="I25" s="932">
        <v>39</v>
      </c>
      <c r="J25" s="933">
        <v>20.103092783505154</v>
      </c>
      <c r="K25" s="930"/>
      <c r="L25" s="932">
        <v>337</v>
      </c>
      <c r="M25" s="933">
        <v>43.316195372750641</v>
      </c>
      <c r="N25" s="932">
        <v>114</v>
      </c>
      <c r="O25" s="933">
        <v>33.827893175074188</v>
      </c>
      <c r="P25" s="930"/>
      <c r="Q25" s="932">
        <v>247</v>
      </c>
      <c r="R25" s="933">
        <v>31.748071979434446</v>
      </c>
      <c r="S25" s="932">
        <v>99</v>
      </c>
      <c r="T25" s="933">
        <f t="shared" si="2"/>
        <v>40.08097165991903</v>
      </c>
    </row>
    <row r="26" spans="1:20" s="331" customFormat="1" ht="18" customHeight="1" x14ac:dyDescent="0.25">
      <c r="B26" s="931" t="s">
        <v>45</v>
      </c>
      <c r="C26" s="930"/>
      <c r="D26" s="932">
        <f t="shared" si="0"/>
        <v>7727</v>
      </c>
      <c r="E26" s="933">
        <f t="shared" si="1"/>
        <v>7.1162807831868999</v>
      </c>
      <c r="F26" s="930"/>
      <c r="G26" s="932">
        <v>1963</v>
      </c>
      <c r="H26" s="933">
        <v>25.404426038566069</v>
      </c>
      <c r="I26" s="932">
        <v>238</v>
      </c>
      <c r="J26" s="933">
        <v>12.124299541518084</v>
      </c>
      <c r="K26" s="930"/>
      <c r="L26" s="932">
        <v>3245</v>
      </c>
      <c r="M26" s="933">
        <v>41.995599844700401</v>
      </c>
      <c r="N26" s="932">
        <v>431</v>
      </c>
      <c r="O26" s="933">
        <v>13.281972265023112</v>
      </c>
      <c r="P26" s="930"/>
      <c r="Q26" s="932">
        <v>2519</v>
      </c>
      <c r="R26" s="933">
        <v>32.599974116733534</v>
      </c>
      <c r="S26" s="932">
        <v>638</v>
      </c>
      <c r="T26" s="933">
        <f t="shared" si="2"/>
        <v>25.327510917030565</v>
      </c>
    </row>
    <row r="27" spans="1:20" s="331" customFormat="1" ht="18" customHeight="1" x14ac:dyDescent="0.25">
      <c r="B27" s="931" t="s">
        <v>46</v>
      </c>
      <c r="C27" s="930"/>
      <c r="D27" s="932">
        <f t="shared" si="0"/>
        <v>1405</v>
      </c>
      <c r="E27" s="933">
        <f t="shared" si="1"/>
        <v>1.2939529572120609</v>
      </c>
      <c r="F27" s="930"/>
      <c r="G27" s="932">
        <v>433</v>
      </c>
      <c r="H27" s="933">
        <v>30.818505338078289</v>
      </c>
      <c r="I27" s="932">
        <v>35</v>
      </c>
      <c r="J27" s="933">
        <v>8.0831408775981526</v>
      </c>
      <c r="K27" s="930"/>
      <c r="L27" s="932">
        <v>712</v>
      </c>
      <c r="M27" s="933">
        <v>50.676156583629897</v>
      </c>
      <c r="N27" s="932">
        <v>67</v>
      </c>
      <c r="O27" s="933">
        <v>9.4101123595505616</v>
      </c>
      <c r="P27" s="930"/>
      <c r="Q27" s="932">
        <v>260</v>
      </c>
      <c r="R27" s="933">
        <v>18.505338078291814</v>
      </c>
      <c r="S27" s="932">
        <v>65</v>
      </c>
      <c r="T27" s="933">
        <f t="shared" si="2"/>
        <v>25</v>
      </c>
    </row>
    <row r="28" spans="1:20" s="331" customFormat="1" ht="18" customHeight="1" x14ac:dyDescent="0.25">
      <c r="B28" s="953" t="s">
        <v>1</v>
      </c>
      <c r="C28" s="930"/>
      <c r="D28" s="954">
        <f t="shared" si="0"/>
        <v>66</v>
      </c>
      <c r="E28" s="955">
        <f t="shared" si="1"/>
        <v>6.0783555285406424E-2</v>
      </c>
      <c r="F28" s="930"/>
      <c r="G28" s="954">
        <v>21</v>
      </c>
      <c r="H28" s="955">
        <v>31.818181818181817</v>
      </c>
      <c r="I28" s="954">
        <v>11</v>
      </c>
      <c r="J28" s="955">
        <v>52.380952380952387</v>
      </c>
      <c r="K28" s="930"/>
      <c r="L28" s="954">
        <v>29</v>
      </c>
      <c r="M28" s="955">
        <v>43.939393939393938</v>
      </c>
      <c r="N28" s="954">
        <v>13</v>
      </c>
      <c r="O28" s="955">
        <v>44.827586206896555</v>
      </c>
      <c r="P28" s="930"/>
      <c r="Q28" s="954">
        <v>16</v>
      </c>
      <c r="R28" s="955">
        <v>24.242424242424242</v>
      </c>
      <c r="S28" s="954">
        <v>9</v>
      </c>
      <c r="T28" s="955">
        <f t="shared" si="2"/>
        <v>56.25</v>
      </c>
    </row>
    <row r="29" spans="1:20" s="319" customFormat="1" ht="18" customHeight="1" x14ac:dyDescent="0.25">
      <c r="B29" s="1288" t="s">
        <v>0</v>
      </c>
      <c r="C29" s="1281"/>
      <c r="D29" s="1289">
        <f>SUM(D11:D28)</f>
        <v>108582</v>
      </c>
      <c r="E29" s="1290">
        <f t="shared" si="1"/>
        <v>100</v>
      </c>
      <c r="F29" s="1281"/>
      <c r="G29" s="1289">
        <f>SUM(G11:G28)</f>
        <v>33721</v>
      </c>
      <c r="H29" s="1290">
        <f t="shared" ref="H29" si="3">G29/$D29*100</f>
        <v>31.055791936048333</v>
      </c>
      <c r="I29" s="1289">
        <f>SUM(I11:I28)</f>
        <v>8276</v>
      </c>
      <c r="J29" s="1290">
        <f>I29/G29*100</f>
        <v>24.542569911924321</v>
      </c>
      <c r="K29" s="1281"/>
      <c r="L29" s="1289">
        <f>SUM(L11:L28)</f>
        <v>47757</v>
      </c>
      <c r="M29" s="1290">
        <f t="shared" ref="M29" si="4">L29/$D29*100</f>
        <v>43.982428026744763</v>
      </c>
      <c r="N29" s="1289">
        <f>SUM(N11:N28)</f>
        <v>14123</v>
      </c>
      <c r="O29" s="1290">
        <f>N29/L29*100</f>
        <v>29.572628096404713</v>
      </c>
      <c r="P29" s="1281"/>
      <c r="Q29" s="1289">
        <f>SUM(Q11:Q28)</f>
        <v>27104</v>
      </c>
      <c r="R29" s="1290">
        <f t="shared" ref="R29" si="5">Q29/$D29*100</f>
        <v>24.961780037206903</v>
      </c>
      <c r="S29" s="1289">
        <f>SUM(S11:S28)</f>
        <v>11388</v>
      </c>
      <c r="T29" s="1290">
        <f>S29/Q29*100</f>
        <v>42.015938606847698</v>
      </c>
    </row>
    <row r="30" spans="1:20" s="328" customFormat="1" ht="6.75" customHeight="1" x14ac:dyDescent="0.25">
      <c r="B30" s="1624"/>
      <c r="C30" s="1624"/>
      <c r="D30" s="1624"/>
      <c r="E30" s="1624"/>
      <c r="F30" s="779"/>
    </row>
    <row r="31" spans="1:20" x14ac:dyDescent="0.35">
      <c r="B31" s="1625"/>
      <c r="C31" s="1625"/>
      <c r="D31" s="1625"/>
      <c r="E31" s="1625"/>
      <c r="F31" s="1625"/>
      <c r="G31" s="1625"/>
      <c r="H31" s="1625"/>
      <c r="I31" s="1625"/>
      <c r="J31" s="1625"/>
      <c r="K31" s="1625"/>
      <c r="L31" s="1625"/>
      <c r="M31" s="1625"/>
      <c r="N31" s="1625"/>
      <c r="O31" s="1625"/>
      <c r="P31" s="1625"/>
      <c r="Q31" s="1625"/>
      <c r="R31" s="1625"/>
    </row>
    <row r="32" spans="1:20" x14ac:dyDescent="0.35">
      <c r="G32" s="935"/>
      <c r="L32" s="935"/>
    </row>
    <row r="33" spans="2:12" x14ac:dyDescent="0.35">
      <c r="B33" s="935"/>
      <c r="L33" s="935"/>
    </row>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83" t="s">
        <v>367</v>
      </c>
      <c r="C3" s="1383"/>
      <c r="D3" s="1383"/>
      <c r="E3" s="1383"/>
      <c r="F3" s="1383"/>
      <c r="G3" s="1383"/>
      <c r="H3" s="1383"/>
      <c r="I3" s="1383"/>
      <c r="J3" s="1383"/>
      <c r="K3" s="1383"/>
      <c r="L3" s="1383"/>
      <c r="M3" s="1383"/>
      <c r="N3" s="1383"/>
      <c r="O3" s="1383"/>
      <c r="P3" s="1383"/>
      <c r="Q3" s="1383"/>
      <c r="R3" s="1383"/>
      <c r="S3" s="1383"/>
      <c r="T3" s="1383"/>
      <c r="U3" s="1383"/>
      <c r="V3" s="1383"/>
      <c r="W3" s="1383"/>
    </row>
    <row r="5" spans="1:26" x14ac:dyDescent="0.35">
      <c r="B5" s="219"/>
      <c r="C5" s="219"/>
      <c r="D5" s="1372" t="s">
        <v>366</v>
      </c>
      <c r="E5" s="1372"/>
      <c r="F5" s="1372"/>
      <c r="G5" s="1372"/>
      <c r="H5" s="1372"/>
      <c r="I5" s="1372"/>
      <c r="J5" s="1372"/>
      <c r="K5" s="1372"/>
      <c r="L5" s="219"/>
      <c r="M5" s="1373" t="s">
        <v>340</v>
      </c>
      <c r="N5" s="1373"/>
      <c r="O5" s="1373"/>
      <c r="P5" s="1373"/>
      <c r="Q5" s="1373"/>
      <c r="R5" s="1373"/>
      <c r="S5" s="1373"/>
      <c r="T5" s="1373"/>
      <c r="U5" s="1373"/>
      <c r="V5" s="1373"/>
      <c r="W5" s="1373"/>
      <c r="X5" s="1373"/>
    </row>
    <row r="6" spans="1:26" ht="21" customHeight="1" x14ac:dyDescent="0.35">
      <c r="B6" s="219"/>
      <c r="C6" s="219"/>
      <c r="D6" s="1373"/>
      <c r="E6" s="1373"/>
      <c r="F6" s="1373"/>
      <c r="G6" s="1373"/>
      <c r="H6" s="1373"/>
      <c r="I6" s="1373"/>
      <c r="J6" s="1373"/>
      <c r="K6" s="1373"/>
      <c r="L6" s="219"/>
      <c r="M6" s="1374">
        <v>43830</v>
      </c>
      <c r="N6" s="1375"/>
      <c r="O6" s="1376">
        <v>44196</v>
      </c>
      <c r="P6" s="1377"/>
      <c r="Q6" s="1376">
        <v>44561</v>
      </c>
      <c r="R6" s="1377"/>
      <c r="S6" s="1380">
        <v>44926</v>
      </c>
      <c r="T6" s="1381"/>
      <c r="U6" s="1378">
        <v>45291</v>
      </c>
      <c r="V6" s="1382"/>
      <c r="W6" s="1378">
        <f>EVO_sol!W6</f>
        <v>45596</v>
      </c>
      <c r="X6" s="1379"/>
    </row>
    <row r="7" spans="1:26" x14ac:dyDescent="0.35">
      <c r="B7" s="225"/>
      <c r="C7" s="219"/>
      <c r="D7" s="226">
        <v>43465</v>
      </c>
      <c r="E7" s="227">
        <v>43830</v>
      </c>
      <c r="F7" s="228">
        <v>44196</v>
      </c>
      <c r="G7" s="228">
        <v>44561</v>
      </c>
      <c r="H7" s="228">
        <v>44926</v>
      </c>
      <c r="I7" s="228">
        <v>45291</v>
      </c>
      <c r="J7" s="228">
        <f>EVO!J7</f>
        <v>45596</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354473</v>
      </c>
      <c r="E9" s="300">
        <v>361314</v>
      </c>
      <c r="F9" s="300">
        <v>351802</v>
      </c>
      <c r="G9" s="254">
        <v>362202</v>
      </c>
      <c r="H9" s="254">
        <v>375118</v>
      </c>
      <c r="I9" s="254">
        <v>392545</v>
      </c>
      <c r="J9" s="301">
        <v>381205</v>
      </c>
      <c r="K9" s="302"/>
      <c r="L9" s="222"/>
      <c r="M9" s="278">
        <v>1.9299072143717622E-2</v>
      </c>
      <c r="N9" s="279">
        <v>6841</v>
      </c>
      <c r="O9" s="280">
        <v>-2.632613184100252E-2</v>
      </c>
      <c r="P9" s="279">
        <v>-9512</v>
      </c>
      <c r="Q9" s="280">
        <f t="shared" ref="Q9:Q27" si="0">G9/F9-1</f>
        <v>2.9562083217264279E-2</v>
      </c>
      <c r="R9" s="279">
        <f t="shared" ref="R9:R27" si="1">G9-F9</f>
        <v>10400</v>
      </c>
      <c r="S9" s="280">
        <f>H9/G9-1</f>
        <v>3.5659659527004228E-2</v>
      </c>
      <c r="T9" s="279">
        <f>H9-G9</f>
        <v>12916</v>
      </c>
      <c r="U9" s="280">
        <f>I9/H9-1</f>
        <v>4.6457381410649479E-2</v>
      </c>
      <c r="V9" s="279">
        <f>I9-H9</f>
        <v>17427</v>
      </c>
      <c r="W9" s="280">
        <v>-2.6624484209666233E-2</v>
      </c>
      <c r="X9" s="279">
        <v>-10427</v>
      </c>
    </row>
    <row r="10" spans="1:26" x14ac:dyDescent="0.35">
      <c r="B10" s="303" t="s">
        <v>7</v>
      </c>
      <c r="C10" s="219"/>
      <c r="D10" s="253">
        <v>42117</v>
      </c>
      <c r="E10" s="254">
        <v>47743</v>
      </c>
      <c r="F10" s="254">
        <v>44726</v>
      </c>
      <c r="G10" s="254">
        <v>45995</v>
      </c>
      <c r="H10" s="254">
        <v>46968</v>
      </c>
      <c r="I10" s="254">
        <v>48583</v>
      </c>
      <c r="J10" s="257">
        <v>52268</v>
      </c>
      <c r="L10" s="222"/>
      <c r="M10" s="256">
        <v>0.13358026450127025</v>
      </c>
      <c r="N10" s="257">
        <v>5626</v>
      </c>
      <c r="O10" s="258">
        <v>-6.3192509896738747E-2</v>
      </c>
      <c r="P10" s="257">
        <v>-3017</v>
      </c>
      <c r="Q10" s="258">
        <f t="shared" si="0"/>
        <v>2.837275857443089E-2</v>
      </c>
      <c r="R10" s="257">
        <f t="shared" si="1"/>
        <v>1269</v>
      </c>
      <c r="S10" s="258">
        <f t="shared" ref="S10:S26" si="2">H10/G10-1</f>
        <v>2.1154473312316568E-2</v>
      </c>
      <c r="T10" s="257">
        <f t="shared" ref="T10:T26" si="3">H10-G10</f>
        <v>973</v>
      </c>
      <c r="U10" s="258">
        <f t="shared" ref="U10:U26" si="4">I10/H10-1</f>
        <v>3.438511326860838E-2</v>
      </c>
      <c r="V10" s="257">
        <f t="shared" ref="V10:V26" si="5">I10-H10</f>
        <v>1615</v>
      </c>
      <c r="W10" s="258">
        <v>8.4218386989711291E-2</v>
      </c>
      <c r="X10" s="257">
        <v>4060</v>
      </c>
    </row>
    <row r="11" spans="1:26" x14ac:dyDescent="0.35">
      <c r="B11" s="303" t="s">
        <v>37</v>
      </c>
      <c r="C11" s="219"/>
      <c r="D11" s="253">
        <v>33668</v>
      </c>
      <c r="E11" s="254">
        <v>35198</v>
      </c>
      <c r="F11" s="254">
        <v>35711</v>
      </c>
      <c r="G11" s="254">
        <v>38230</v>
      </c>
      <c r="H11" s="254">
        <v>40199</v>
      </c>
      <c r="I11" s="254">
        <v>41209</v>
      </c>
      <c r="J11" s="257">
        <v>41922</v>
      </c>
      <c r="L11" s="222"/>
      <c r="M11" s="256">
        <v>4.5443744802186048E-2</v>
      </c>
      <c r="N11" s="257">
        <v>1530</v>
      </c>
      <c r="O11" s="258">
        <v>1.4574691743849177E-2</v>
      </c>
      <c r="P11" s="257">
        <v>513</v>
      </c>
      <c r="Q11" s="258">
        <f t="shared" si="0"/>
        <v>7.0538489541037697E-2</v>
      </c>
      <c r="R11" s="257">
        <f t="shared" si="1"/>
        <v>2519</v>
      </c>
      <c r="S11" s="258">
        <f t="shared" si="2"/>
        <v>5.1504054407533362E-2</v>
      </c>
      <c r="T11" s="257">
        <f t="shared" si="3"/>
        <v>1969</v>
      </c>
      <c r="U11" s="258">
        <f t="shared" si="4"/>
        <v>2.5125003109530031E-2</v>
      </c>
      <c r="V11" s="257">
        <f t="shared" si="5"/>
        <v>1010</v>
      </c>
      <c r="W11" s="258">
        <v>2.047175093108744E-2</v>
      </c>
      <c r="X11" s="257">
        <v>841</v>
      </c>
    </row>
    <row r="12" spans="1:26" x14ac:dyDescent="0.35">
      <c r="B12" s="303" t="s">
        <v>38</v>
      </c>
      <c r="C12" s="219"/>
      <c r="D12" s="253">
        <v>25370</v>
      </c>
      <c r="E12" s="254">
        <v>30928</v>
      </c>
      <c r="F12" s="254">
        <v>31586</v>
      </c>
      <c r="G12" s="254">
        <v>33061</v>
      </c>
      <c r="H12" s="254">
        <v>36020</v>
      </c>
      <c r="I12" s="254">
        <v>40725</v>
      </c>
      <c r="J12" s="257">
        <v>43774</v>
      </c>
      <c r="L12" s="222"/>
      <c r="M12" s="256">
        <v>0.21907765076862429</v>
      </c>
      <c r="N12" s="257">
        <v>5558</v>
      </c>
      <c r="O12" s="258">
        <v>2.1275219865493966E-2</v>
      </c>
      <c r="P12" s="257">
        <v>658</v>
      </c>
      <c r="Q12" s="258">
        <f t="shared" si="0"/>
        <v>4.6697904134743284E-2</v>
      </c>
      <c r="R12" s="257">
        <f t="shared" si="1"/>
        <v>1475</v>
      </c>
      <c r="S12" s="258">
        <f t="shared" si="2"/>
        <v>8.9501225008318031E-2</v>
      </c>
      <c r="T12" s="257">
        <f t="shared" si="3"/>
        <v>2959</v>
      </c>
      <c r="U12" s="258">
        <f t="shared" si="4"/>
        <v>0.13062187673514725</v>
      </c>
      <c r="V12" s="257">
        <f t="shared" si="5"/>
        <v>4705</v>
      </c>
      <c r="W12" s="258">
        <v>8.9610195648927249E-2</v>
      </c>
      <c r="X12" s="257">
        <v>3600</v>
      </c>
    </row>
    <row r="13" spans="1:26" x14ac:dyDescent="0.35">
      <c r="B13" s="303" t="s">
        <v>6</v>
      </c>
      <c r="C13" s="219"/>
      <c r="D13" s="253">
        <v>35850</v>
      </c>
      <c r="E13" s="254">
        <v>37916</v>
      </c>
      <c r="F13" s="254">
        <v>38655</v>
      </c>
      <c r="G13" s="254">
        <v>42298</v>
      </c>
      <c r="H13" s="254">
        <v>47498</v>
      </c>
      <c r="I13" s="254">
        <v>52927</v>
      </c>
      <c r="J13" s="257">
        <v>57782</v>
      </c>
      <c r="K13" s="304"/>
      <c r="L13" s="219"/>
      <c r="M13" s="256">
        <v>5.7629009762901084E-2</v>
      </c>
      <c r="N13" s="257">
        <v>2066</v>
      </c>
      <c r="O13" s="258">
        <v>1.9490452579385975E-2</v>
      </c>
      <c r="P13" s="257">
        <v>739</v>
      </c>
      <c r="Q13" s="258">
        <f t="shared" si="0"/>
        <v>9.4243952916828411E-2</v>
      </c>
      <c r="R13" s="257">
        <f t="shared" si="1"/>
        <v>3643</v>
      </c>
      <c r="S13" s="258">
        <f t="shared" si="2"/>
        <v>0.12293725471653505</v>
      </c>
      <c r="T13" s="257">
        <f t="shared" si="3"/>
        <v>5200</v>
      </c>
      <c r="U13" s="258">
        <f t="shared" si="4"/>
        <v>0.11429954945471388</v>
      </c>
      <c r="V13" s="257">
        <f t="shared" si="5"/>
        <v>5429</v>
      </c>
      <c r="W13" s="258">
        <v>0.10912336602875405</v>
      </c>
      <c r="X13" s="257">
        <v>5685</v>
      </c>
      <c r="Z13" s="224"/>
    </row>
    <row r="14" spans="1:26" x14ac:dyDescent="0.35">
      <c r="B14" s="303" t="s">
        <v>5</v>
      </c>
      <c r="C14" s="219"/>
      <c r="D14" s="253">
        <v>24151</v>
      </c>
      <c r="E14" s="254">
        <v>24993</v>
      </c>
      <c r="F14" s="254">
        <v>24832</v>
      </c>
      <c r="G14" s="254">
        <v>22687</v>
      </c>
      <c r="H14" s="254">
        <v>22423</v>
      </c>
      <c r="I14" s="254">
        <v>23077</v>
      </c>
      <c r="J14" s="257">
        <v>23650</v>
      </c>
      <c r="L14" s="222"/>
      <c r="M14" s="256">
        <v>3.4863980787545046E-2</v>
      </c>
      <c r="N14" s="257">
        <v>842</v>
      </c>
      <c r="O14" s="258">
        <v>-6.441803705037441E-3</v>
      </c>
      <c r="P14" s="257">
        <v>-161</v>
      </c>
      <c r="Q14" s="258">
        <f t="shared" si="0"/>
        <v>-8.6380476804123751E-2</v>
      </c>
      <c r="R14" s="257">
        <f t="shared" si="1"/>
        <v>-2145</v>
      </c>
      <c r="S14" s="258">
        <f t="shared" si="2"/>
        <v>-1.1636620090800909E-2</v>
      </c>
      <c r="T14" s="257">
        <f t="shared" si="3"/>
        <v>-264</v>
      </c>
      <c r="U14" s="258">
        <f t="shared" si="4"/>
        <v>2.9166480845560283E-2</v>
      </c>
      <c r="V14" s="257">
        <f t="shared" si="5"/>
        <v>654</v>
      </c>
      <c r="W14" s="258">
        <v>3.1264989316705183E-2</v>
      </c>
      <c r="X14" s="257">
        <v>717</v>
      </c>
      <c r="Z14" s="224"/>
    </row>
    <row r="15" spans="1:26" x14ac:dyDescent="0.35">
      <c r="B15" s="303" t="s">
        <v>4</v>
      </c>
      <c r="C15" s="219"/>
      <c r="D15" s="253">
        <v>120362</v>
      </c>
      <c r="E15" s="254">
        <v>134693</v>
      </c>
      <c r="F15" s="254">
        <v>132386</v>
      </c>
      <c r="G15" s="254">
        <v>133847</v>
      </c>
      <c r="H15" s="254">
        <v>139217</v>
      </c>
      <c r="I15" s="254">
        <v>150140</v>
      </c>
      <c r="J15" s="257">
        <v>155075</v>
      </c>
      <c r="L15" s="222"/>
      <c r="M15" s="256">
        <v>0.11906581811535211</v>
      </c>
      <c r="N15" s="257">
        <v>14331</v>
      </c>
      <c r="O15" s="258">
        <v>-1.7127838863192579E-2</v>
      </c>
      <c r="P15" s="257">
        <v>-2307</v>
      </c>
      <c r="Q15" s="258">
        <f t="shared" si="0"/>
        <v>1.1035910141555805E-2</v>
      </c>
      <c r="R15" s="257">
        <f t="shared" si="1"/>
        <v>1461</v>
      </c>
      <c r="S15" s="258">
        <f t="shared" si="2"/>
        <v>4.0120436020232075E-2</v>
      </c>
      <c r="T15" s="257">
        <f t="shared" si="3"/>
        <v>5370</v>
      </c>
      <c r="U15" s="258">
        <f t="shared" si="4"/>
        <v>7.8460245515993066E-2</v>
      </c>
      <c r="V15" s="257">
        <f t="shared" si="5"/>
        <v>10923</v>
      </c>
      <c r="W15" s="258">
        <v>6.1219881063991455E-2</v>
      </c>
      <c r="X15" s="257">
        <v>8946</v>
      </c>
      <c r="Z15" s="224"/>
    </row>
    <row r="16" spans="1:26" x14ac:dyDescent="0.35">
      <c r="B16" s="303" t="s">
        <v>40</v>
      </c>
      <c r="C16" s="219"/>
      <c r="D16" s="253">
        <v>81735</v>
      </c>
      <c r="E16" s="254">
        <v>85461</v>
      </c>
      <c r="F16" s="254">
        <v>81399</v>
      </c>
      <c r="G16" s="254">
        <v>83372</v>
      </c>
      <c r="H16" s="254">
        <v>86743</v>
      </c>
      <c r="I16" s="254">
        <v>91940</v>
      </c>
      <c r="J16" s="257">
        <v>96594</v>
      </c>
      <c r="L16" s="222"/>
      <c r="M16" s="256">
        <v>4.5586346118553944E-2</v>
      </c>
      <c r="N16" s="257">
        <v>3726</v>
      </c>
      <c r="O16" s="258">
        <v>-4.7530452487099417E-2</v>
      </c>
      <c r="P16" s="257">
        <v>-4062</v>
      </c>
      <c r="Q16" s="258">
        <f t="shared" si="0"/>
        <v>2.4238627010159774E-2</v>
      </c>
      <c r="R16" s="257">
        <f t="shared" si="1"/>
        <v>1973</v>
      </c>
      <c r="S16" s="258">
        <f t="shared" si="2"/>
        <v>4.0433238977114705E-2</v>
      </c>
      <c r="T16" s="257">
        <f t="shared" si="3"/>
        <v>3371</v>
      </c>
      <c r="U16" s="258">
        <f t="shared" si="4"/>
        <v>5.9912615427181404E-2</v>
      </c>
      <c r="V16" s="257">
        <f t="shared" si="5"/>
        <v>5197</v>
      </c>
      <c r="W16" s="258">
        <v>5.0357208877483295E-2</v>
      </c>
      <c r="X16" s="257">
        <v>4631</v>
      </c>
      <c r="Z16" s="224"/>
    </row>
    <row r="17" spans="2:28" x14ac:dyDescent="0.35">
      <c r="B17" s="303" t="s">
        <v>41</v>
      </c>
      <c r="C17" s="219"/>
      <c r="D17" s="253">
        <v>292526</v>
      </c>
      <c r="E17" s="254">
        <v>307817</v>
      </c>
      <c r="F17" s="254">
        <v>300021</v>
      </c>
      <c r="G17" s="254">
        <v>315907</v>
      </c>
      <c r="H17" s="254">
        <v>330438</v>
      </c>
      <c r="I17" s="254">
        <v>327571</v>
      </c>
      <c r="J17" s="257">
        <v>346284</v>
      </c>
      <c r="K17" s="304"/>
      <c r="L17" s="219"/>
      <c r="M17" s="256">
        <v>5.2272276652331806E-2</v>
      </c>
      <c r="N17" s="257">
        <v>15291</v>
      </c>
      <c r="O17" s="258">
        <v>-2.5326736340098188E-2</v>
      </c>
      <c r="P17" s="257">
        <v>-7796</v>
      </c>
      <c r="Q17" s="258">
        <f t="shared" si="0"/>
        <v>5.2949626859453147E-2</v>
      </c>
      <c r="R17" s="257">
        <f t="shared" si="1"/>
        <v>15886</v>
      </c>
      <c r="S17" s="258">
        <f t="shared" si="2"/>
        <v>4.5997714517247212E-2</v>
      </c>
      <c r="T17" s="257">
        <f t="shared" si="3"/>
        <v>14531</v>
      </c>
      <c r="U17" s="258">
        <f t="shared" si="4"/>
        <v>-8.676362888045519E-3</v>
      </c>
      <c r="V17" s="257">
        <f t="shared" si="5"/>
        <v>-2867</v>
      </c>
      <c r="W17" s="258">
        <v>-9.7598778370989736E-3</v>
      </c>
      <c r="X17" s="257">
        <v>-3413</v>
      </c>
      <c r="Z17" s="224"/>
    </row>
    <row r="18" spans="2:28" x14ac:dyDescent="0.35">
      <c r="B18" s="303" t="s">
        <v>3</v>
      </c>
      <c r="C18" s="219"/>
      <c r="D18" s="253">
        <v>102144</v>
      </c>
      <c r="E18" s="254">
        <v>121696</v>
      </c>
      <c r="F18" s="254">
        <v>136159</v>
      </c>
      <c r="G18" s="254">
        <v>151649</v>
      </c>
      <c r="H18" s="254">
        <v>169110</v>
      </c>
      <c r="I18" s="254">
        <v>189030</v>
      </c>
      <c r="J18" s="257">
        <v>198444</v>
      </c>
      <c r="L18" s="222"/>
      <c r="M18" s="256">
        <v>0.19141604010025071</v>
      </c>
      <c r="N18" s="257">
        <v>19552</v>
      </c>
      <c r="O18" s="258">
        <v>0.11884531948461752</v>
      </c>
      <c r="P18" s="257">
        <v>14463</v>
      </c>
      <c r="Q18" s="258">
        <f>G18/F18-1</f>
        <v>0.11376405525892519</v>
      </c>
      <c r="R18" s="257">
        <f>G18-F18</f>
        <v>15490</v>
      </c>
      <c r="S18" s="258">
        <f t="shared" si="2"/>
        <v>0.11514088454259497</v>
      </c>
      <c r="T18" s="257">
        <f t="shared" si="3"/>
        <v>17461</v>
      </c>
      <c r="U18" s="258">
        <f t="shared" si="4"/>
        <v>0.11779315238602095</v>
      </c>
      <c r="V18" s="257">
        <f t="shared" si="5"/>
        <v>19920</v>
      </c>
      <c r="W18" s="258">
        <v>7.0078943962728069E-2</v>
      </c>
      <c r="X18" s="257">
        <v>12996</v>
      </c>
      <c r="Z18" s="224"/>
    </row>
    <row r="19" spans="2:28" x14ac:dyDescent="0.35">
      <c r="B19" s="303" t="s">
        <v>2</v>
      </c>
      <c r="C19" s="219"/>
      <c r="D19" s="253">
        <v>46533</v>
      </c>
      <c r="E19" s="254">
        <v>49654</v>
      </c>
      <c r="F19" s="254">
        <v>49281</v>
      </c>
      <c r="G19" s="254">
        <v>50941</v>
      </c>
      <c r="H19" s="254">
        <v>53876</v>
      </c>
      <c r="I19" s="254">
        <v>56464</v>
      </c>
      <c r="J19" s="257">
        <v>56901</v>
      </c>
      <c r="L19" s="222"/>
      <c r="M19" s="256">
        <v>6.7070681022070255E-2</v>
      </c>
      <c r="N19" s="257">
        <v>3121</v>
      </c>
      <c r="O19" s="258">
        <v>-7.5119829218189826E-3</v>
      </c>
      <c r="P19" s="257">
        <v>-373</v>
      </c>
      <c r="Q19" s="258">
        <f t="shared" si="0"/>
        <v>3.3684381404598174E-2</v>
      </c>
      <c r="R19" s="257">
        <f t="shared" si="1"/>
        <v>1660</v>
      </c>
      <c r="S19" s="258">
        <f t="shared" si="2"/>
        <v>5.761567303350934E-2</v>
      </c>
      <c r="T19" s="257">
        <f t="shared" si="3"/>
        <v>2935</v>
      </c>
      <c r="U19" s="258">
        <f t="shared" si="4"/>
        <v>4.8036231346053837E-2</v>
      </c>
      <c r="V19" s="257">
        <f t="shared" si="5"/>
        <v>2588</v>
      </c>
      <c r="W19" s="258">
        <v>1.8909481600859479E-2</v>
      </c>
      <c r="X19" s="257">
        <v>1056</v>
      </c>
      <c r="Z19" s="224"/>
    </row>
    <row r="20" spans="2:28" x14ac:dyDescent="0.35">
      <c r="B20" s="303" t="s">
        <v>35</v>
      </c>
      <c r="C20" s="219"/>
      <c r="D20" s="253">
        <v>79727</v>
      </c>
      <c r="E20" s="254">
        <v>80292</v>
      </c>
      <c r="F20" s="254">
        <v>77049</v>
      </c>
      <c r="G20" s="254">
        <v>77553</v>
      </c>
      <c r="H20" s="254">
        <v>79015</v>
      </c>
      <c r="I20" s="254">
        <v>83386</v>
      </c>
      <c r="J20" s="257">
        <v>84833</v>
      </c>
      <c r="L20" s="222"/>
      <c r="M20" s="256">
        <v>7.0866833067844137E-3</v>
      </c>
      <c r="N20" s="257">
        <v>565</v>
      </c>
      <c r="O20" s="258">
        <v>-4.0390076221790472E-2</v>
      </c>
      <c r="P20" s="257">
        <v>-3243</v>
      </c>
      <c r="Q20" s="258">
        <f t="shared" si="0"/>
        <v>6.5412919051512919E-3</v>
      </c>
      <c r="R20" s="257">
        <f t="shared" si="1"/>
        <v>504</v>
      </c>
      <c r="S20" s="258">
        <f t="shared" si="2"/>
        <v>1.8851624050649329E-2</v>
      </c>
      <c r="T20" s="257">
        <f t="shared" si="3"/>
        <v>1462</v>
      </c>
      <c r="U20" s="258">
        <f t="shared" si="4"/>
        <v>5.5318610390432177E-2</v>
      </c>
      <c r="V20" s="257">
        <f t="shared" si="5"/>
        <v>4371</v>
      </c>
      <c r="W20" s="258">
        <v>2.0559645830325879E-2</v>
      </c>
      <c r="X20" s="257">
        <v>1709</v>
      </c>
      <c r="Z20" s="224"/>
    </row>
    <row r="21" spans="2:28" x14ac:dyDescent="0.35">
      <c r="B21" s="303" t="s">
        <v>42</v>
      </c>
      <c r="C21" s="219"/>
      <c r="D21" s="253">
        <v>215050</v>
      </c>
      <c r="E21" s="254">
        <v>227239</v>
      </c>
      <c r="F21" s="254">
        <v>216497</v>
      </c>
      <c r="G21" s="254">
        <v>215854</v>
      </c>
      <c r="H21" s="254">
        <v>224758</v>
      </c>
      <c r="I21" s="254">
        <v>237020</v>
      </c>
      <c r="J21" s="257">
        <v>256185</v>
      </c>
      <c r="L21" s="222"/>
      <c r="M21" s="256">
        <v>5.6679841897233185E-2</v>
      </c>
      <c r="N21" s="257">
        <v>12189</v>
      </c>
      <c r="O21" s="258">
        <v>-4.7271815137366335E-2</v>
      </c>
      <c r="P21" s="257">
        <v>-10742</v>
      </c>
      <c r="Q21" s="258">
        <f t="shared" si="0"/>
        <v>-2.9700180602963977E-3</v>
      </c>
      <c r="R21" s="257">
        <f t="shared" si="1"/>
        <v>-643</v>
      </c>
      <c r="S21" s="258">
        <f t="shared" si="2"/>
        <v>4.1250104237123164E-2</v>
      </c>
      <c r="T21" s="257">
        <f t="shared" si="3"/>
        <v>8904</v>
      </c>
      <c r="U21" s="258">
        <f t="shared" si="4"/>
        <v>5.4556456277418341E-2</v>
      </c>
      <c r="V21" s="257">
        <f t="shared" si="5"/>
        <v>12262</v>
      </c>
      <c r="W21" s="258">
        <v>7.4105907509119051E-2</v>
      </c>
      <c r="X21" s="257">
        <v>17675</v>
      </c>
      <c r="Z21" s="224"/>
    </row>
    <row r="22" spans="2:28" x14ac:dyDescent="0.35">
      <c r="B22" s="303" t="s">
        <v>43</v>
      </c>
      <c r="C22" s="219"/>
      <c r="D22" s="253">
        <v>43671</v>
      </c>
      <c r="E22" s="254">
        <v>46430</v>
      </c>
      <c r="F22" s="254">
        <v>45294</v>
      </c>
      <c r="G22" s="254">
        <v>47556</v>
      </c>
      <c r="H22" s="254">
        <v>50117</v>
      </c>
      <c r="I22" s="254">
        <v>54056</v>
      </c>
      <c r="J22" s="257">
        <v>58347</v>
      </c>
      <c r="L22" s="222"/>
      <c r="M22" s="256">
        <v>6.3176936639875336E-2</v>
      </c>
      <c r="N22" s="257">
        <v>2759</v>
      </c>
      <c r="O22" s="258">
        <v>-2.446693947878531E-2</v>
      </c>
      <c r="P22" s="257">
        <v>-1136</v>
      </c>
      <c r="Q22" s="258">
        <f t="shared" si="0"/>
        <v>4.994038945555701E-2</v>
      </c>
      <c r="R22" s="257">
        <f t="shared" si="1"/>
        <v>2262</v>
      </c>
      <c r="S22" s="258">
        <f t="shared" si="2"/>
        <v>5.3852300445790258E-2</v>
      </c>
      <c r="T22" s="257">
        <f t="shared" si="3"/>
        <v>2561</v>
      </c>
      <c r="U22" s="258">
        <f t="shared" si="4"/>
        <v>7.8596085160723916E-2</v>
      </c>
      <c r="V22" s="257">
        <f t="shared" si="5"/>
        <v>3939</v>
      </c>
      <c r="W22" s="258">
        <v>0.10482664596390912</v>
      </c>
      <c r="X22" s="257">
        <v>5536</v>
      </c>
      <c r="Z22" s="224"/>
    </row>
    <row r="23" spans="2:28" x14ac:dyDescent="0.35">
      <c r="B23" s="303" t="s">
        <v>44</v>
      </c>
      <c r="C23" s="219"/>
      <c r="D23" s="253">
        <v>19559</v>
      </c>
      <c r="E23" s="254">
        <v>18635</v>
      </c>
      <c r="F23" s="254">
        <v>19594</v>
      </c>
      <c r="G23" s="254">
        <v>20339</v>
      </c>
      <c r="H23" s="254">
        <v>21233</v>
      </c>
      <c r="I23" s="254">
        <v>22030</v>
      </c>
      <c r="J23" s="257">
        <v>21250</v>
      </c>
      <c r="K23" s="304"/>
      <c r="L23" s="219"/>
      <c r="M23" s="256">
        <v>-4.7241679022444916E-2</v>
      </c>
      <c r="N23" s="257">
        <v>-924</v>
      </c>
      <c r="O23" s="258">
        <v>5.1462302119667402E-2</v>
      </c>
      <c r="P23" s="257">
        <v>959</v>
      </c>
      <c r="Q23" s="258">
        <f t="shared" si="0"/>
        <v>3.8021843421455648E-2</v>
      </c>
      <c r="R23" s="257">
        <f t="shared" si="1"/>
        <v>745</v>
      </c>
      <c r="S23" s="258">
        <f t="shared" si="2"/>
        <v>4.3954963370863798E-2</v>
      </c>
      <c r="T23" s="257">
        <f t="shared" si="3"/>
        <v>894</v>
      </c>
      <c r="U23" s="258">
        <f t="shared" si="4"/>
        <v>3.7535911081806539E-2</v>
      </c>
      <c r="V23" s="257">
        <f t="shared" si="5"/>
        <v>797</v>
      </c>
      <c r="W23" s="258">
        <v>-3.2243373713452983E-2</v>
      </c>
      <c r="X23" s="257">
        <v>-708</v>
      </c>
      <c r="Z23" s="224"/>
    </row>
    <row r="24" spans="2:28" x14ac:dyDescent="0.35">
      <c r="B24" s="303" t="s">
        <v>45</v>
      </c>
      <c r="C24" s="219"/>
      <c r="D24" s="253">
        <v>102231</v>
      </c>
      <c r="E24" s="254">
        <v>105837</v>
      </c>
      <c r="F24" s="254">
        <v>105419</v>
      </c>
      <c r="G24" s="254">
        <v>106624</v>
      </c>
      <c r="H24" s="254">
        <v>108415</v>
      </c>
      <c r="I24" s="254">
        <v>113823</v>
      </c>
      <c r="J24" s="257">
        <v>116890</v>
      </c>
      <c r="L24" s="222"/>
      <c r="M24" s="256">
        <v>3.5273058074360986E-2</v>
      </c>
      <c r="N24" s="257">
        <v>3606</v>
      </c>
      <c r="O24" s="258">
        <v>-3.9494694671995401E-3</v>
      </c>
      <c r="P24" s="257">
        <v>-418</v>
      </c>
      <c r="Q24" s="258">
        <f t="shared" si="0"/>
        <v>1.1430577030705935E-2</v>
      </c>
      <c r="R24" s="257">
        <f t="shared" si="1"/>
        <v>1205</v>
      </c>
      <c r="S24" s="258">
        <f t="shared" si="2"/>
        <v>1.6797343937575038E-2</v>
      </c>
      <c r="T24" s="257">
        <f t="shared" si="3"/>
        <v>1791</v>
      </c>
      <c r="U24" s="258">
        <f t="shared" si="4"/>
        <v>4.9882396347368907E-2</v>
      </c>
      <c r="V24" s="257">
        <f t="shared" si="5"/>
        <v>5408</v>
      </c>
      <c r="W24" s="258">
        <v>3.4754435041252085E-2</v>
      </c>
      <c r="X24" s="257">
        <v>3926</v>
      </c>
      <c r="Z24" s="224"/>
    </row>
    <row r="25" spans="2:28" x14ac:dyDescent="0.35">
      <c r="B25" s="303" t="s">
        <v>46</v>
      </c>
      <c r="C25" s="219"/>
      <c r="D25" s="253">
        <v>15250</v>
      </c>
      <c r="E25" s="254">
        <v>15370</v>
      </c>
      <c r="F25" s="254">
        <v>14678</v>
      </c>
      <c r="G25" s="254">
        <v>15446</v>
      </c>
      <c r="H25" s="254">
        <v>14352</v>
      </c>
      <c r="I25" s="254">
        <v>14615</v>
      </c>
      <c r="J25" s="257">
        <v>14787</v>
      </c>
      <c r="L25" s="222"/>
      <c r="M25" s="256">
        <v>7.8688524590164732E-3</v>
      </c>
      <c r="N25" s="257">
        <v>120</v>
      </c>
      <c r="O25" s="258">
        <v>-4.5022771633051351E-2</v>
      </c>
      <c r="P25" s="257">
        <v>-692</v>
      </c>
      <c r="Q25" s="258">
        <f t="shared" si="0"/>
        <v>5.2323204796293821E-2</v>
      </c>
      <c r="R25" s="257">
        <f t="shared" si="1"/>
        <v>768</v>
      </c>
      <c r="S25" s="258">
        <f t="shared" si="2"/>
        <v>-7.0827398679269682E-2</v>
      </c>
      <c r="T25" s="257">
        <f t="shared" si="3"/>
        <v>-1094</v>
      </c>
      <c r="U25" s="258">
        <f t="shared" si="4"/>
        <v>1.8324972129319939E-2</v>
      </c>
      <c r="V25" s="257">
        <f t="shared" si="5"/>
        <v>263</v>
      </c>
      <c r="W25" s="258">
        <v>1.3571869216532972E-2</v>
      </c>
      <c r="X25" s="257">
        <v>198</v>
      </c>
      <c r="Z25" s="224"/>
    </row>
    <row r="26" spans="2:28" x14ac:dyDescent="0.35">
      <c r="B26" s="305" t="s">
        <v>1</v>
      </c>
      <c r="C26" s="219"/>
      <c r="D26" s="260">
        <v>4201</v>
      </c>
      <c r="E26" s="261">
        <v>4335</v>
      </c>
      <c r="F26" s="261">
        <v>4305</v>
      </c>
      <c r="G26" s="261">
        <v>4447</v>
      </c>
      <c r="H26" s="261">
        <v>4708</v>
      </c>
      <c r="I26" s="261">
        <v>5044</v>
      </c>
      <c r="J26" s="265">
        <v>5333</v>
      </c>
      <c r="L26" s="222"/>
      <c r="M26" s="264">
        <v>3.1897167341109256E-2</v>
      </c>
      <c r="N26" s="265">
        <v>134</v>
      </c>
      <c r="O26" s="266">
        <v>-6.9204152249134898E-3</v>
      </c>
      <c r="P26" s="265">
        <v>-30</v>
      </c>
      <c r="Q26" s="266">
        <f t="shared" si="0"/>
        <v>3.2984901277584244E-2</v>
      </c>
      <c r="R26" s="265">
        <f t="shared" si="1"/>
        <v>142</v>
      </c>
      <c r="S26" s="266">
        <f t="shared" si="2"/>
        <v>5.8691252529795346E-2</v>
      </c>
      <c r="T26" s="265">
        <f t="shared" si="3"/>
        <v>261</v>
      </c>
      <c r="U26" s="266">
        <f t="shared" si="4"/>
        <v>7.136788445199671E-2</v>
      </c>
      <c r="V26" s="265">
        <f t="shared" si="5"/>
        <v>336</v>
      </c>
      <c r="W26" s="266">
        <v>6.9594865623746394E-2</v>
      </c>
      <c r="X26" s="265">
        <v>347</v>
      </c>
      <c r="Z26" s="224"/>
      <c r="AA26" s="224"/>
      <c r="AB26" s="286"/>
    </row>
    <row r="27" spans="2:28" x14ac:dyDescent="0.35">
      <c r="B27" s="235" t="s">
        <v>0</v>
      </c>
      <c r="C27" s="219"/>
      <c r="D27" s="1226">
        <f>SUM(D9:D26)</f>
        <v>1638618</v>
      </c>
      <c r="E27" s="306">
        <f>SUM(E9:E26)</f>
        <v>1735551</v>
      </c>
      <c r="F27" s="307">
        <f>SUM(F9:F26)</f>
        <v>1709394</v>
      </c>
      <c r="G27" s="306">
        <f>SUM(G9:G26)</f>
        <v>1768008</v>
      </c>
      <c r="H27" s="307">
        <v>1850208</v>
      </c>
      <c r="I27" s="306">
        <f>SUM(I9:I26)</f>
        <v>1944185</v>
      </c>
      <c r="J27" s="306">
        <f>SUM(J9:J26)</f>
        <v>2011524</v>
      </c>
      <c r="K27" s="308"/>
      <c r="L27" s="222"/>
      <c r="M27" s="240">
        <f>E27/D27-1</f>
        <v>5.9155336997396502E-2</v>
      </c>
      <c r="N27" s="241">
        <f>E27-D27</f>
        <v>96933</v>
      </c>
      <c r="O27" s="242">
        <f>F27/E27-1</f>
        <v>-1.507129436127197E-2</v>
      </c>
      <c r="P27" s="243">
        <f>F27-E27</f>
        <v>-26157</v>
      </c>
      <c r="Q27" s="242">
        <f t="shared" si="0"/>
        <v>3.4289344644944375E-2</v>
      </c>
      <c r="R27" s="237">
        <f t="shared" si="1"/>
        <v>58614</v>
      </c>
      <c r="S27" s="242">
        <f>H27/G27-1</f>
        <v>4.6493002294107244E-2</v>
      </c>
      <c r="T27" s="243">
        <f>H27-G27</f>
        <v>82200</v>
      </c>
      <c r="U27" s="309">
        <f>I27/H27-1</f>
        <v>5.0792667635206401E-2</v>
      </c>
      <c r="V27" s="237">
        <f>I27-H27</f>
        <v>93977</v>
      </c>
      <c r="W27" s="242">
        <v>2.9360606586294136E-2</v>
      </c>
      <c r="X27" s="243">
        <f>SUM(X9:X26)</f>
        <v>57375</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K9</xm:sqref>
            </x14:sparkline>
            <x14:sparkline>
              <xm:f>EVO_resol!D10:J10</xm:f>
              <xm:sqref>K10</xm:sqref>
            </x14:sparkline>
            <x14:sparkline>
              <xm:f>EVO_resol!D11:J11</xm:f>
              <xm:sqref>K11</xm:sqref>
            </x14:sparkline>
            <x14:sparkline>
              <xm:f>EVO_resol!D12:J12</xm:f>
              <xm:sqref>K12</xm:sqref>
            </x14:sparkline>
            <x14:sparkline>
              <xm:f>EVO_resol!D13:J13</xm:f>
              <xm:sqref>K13</xm:sqref>
            </x14:sparkline>
            <x14:sparkline>
              <xm:f>EVO_resol!D14:J14</xm:f>
              <xm:sqref>K14</xm:sqref>
            </x14:sparkline>
            <x14:sparkline>
              <xm:f>EVO_resol!D15:J15</xm:f>
              <xm:sqref>K15</xm:sqref>
            </x14:sparkline>
            <x14:sparkline>
              <xm:f>EVO_resol!D16:J16</xm:f>
              <xm:sqref>K16</xm:sqref>
            </x14:sparkline>
            <x14:sparkline>
              <xm:f>EVO_resol!D17:J17</xm:f>
              <xm:sqref>K17</xm:sqref>
            </x14:sparkline>
            <x14:sparkline>
              <xm:f>EVO_resol!D18:J18</xm:f>
              <xm:sqref>K18</xm:sqref>
            </x14:sparkline>
            <x14:sparkline>
              <xm:f>EVO_resol!D19:J19</xm:f>
              <xm:sqref>K19</xm:sqref>
            </x14:sparkline>
            <x14:sparkline>
              <xm:f>EVO_resol!D20:J20</xm:f>
              <xm:sqref>K20</xm:sqref>
            </x14:sparkline>
            <x14:sparkline>
              <xm:f>EVO_resol!D21:J21</xm:f>
              <xm:sqref>K21</xm:sqref>
            </x14:sparkline>
            <x14:sparkline>
              <xm:f>EVO_resol!D22:J22</xm:f>
              <xm:sqref>K22</xm:sqref>
            </x14:sparkline>
            <x14:sparkline>
              <xm:f>EVO_resol!D23:J23</xm:f>
              <xm:sqref>K23</xm:sqref>
            </x14:sparkline>
            <x14:sparkline>
              <xm:f>EVO_resol!D24:J24</xm:f>
              <xm:sqref>K24</xm:sqref>
            </x14:sparkline>
            <x14:sparkline>
              <xm:f>EVO_resol!D25:J25</xm:f>
              <xm:sqref>K25</xm:sqref>
            </x14:sparkline>
            <x14:sparkline>
              <xm:f>EVO_resol!D26:J26</xm:f>
              <xm:sqref>K26</xm:sqref>
            </x14:sparkline>
            <x14:sparkline>
              <xm:f>EVO_resol!D27:J27</xm:f>
              <xm:sqref>K27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58</v>
      </c>
    </row>
    <row r="2" spans="1:22" s="343" customFormat="1" ht="49.5" customHeight="1" x14ac:dyDescent="0.35">
      <c r="B2" s="1386"/>
      <c r="C2" s="1386"/>
      <c r="D2" s="1386"/>
      <c r="E2" s="1386"/>
      <c r="F2" s="344"/>
      <c r="G2" s="1602"/>
      <c r="H2" s="1602"/>
      <c r="I2" s="1602"/>
      <c r="J2" s="1602"/>
      <c r="K2" s="1602"/>
      <c r="L2" s="1602"/>
      <c r="M2" s="1602"/>
      <c r="N2" s="1602"/>
      <c r="O2" s="1602"/>
      <c r="P2" s="1602"/>
      <c r="Q2" s="1602"/>
      <c r="R2" s="1602"/>
      <c r="T2" s="344"/>
    </row>
    <row r="3" spans="1:22" s="343" customFormat="1" ht="3" customHeight="1" x14ac:dyDescent="0.35">
      <c r="B3" s="344"/>
      <c r="C3" s="344"/>
      <c r="D3" s="344"/>
      <c r="E3" s="344"/>
      <c r="F3" s="344"/>
      <c r="L3" s="344"/>
      <c r="Q3" s="344"/>
      <c r="T3" s="344"/>
    </row>
    <row r="4" spans="1:22" s="345" customFormat="1" ht="15" customHeight="1" x14ac:dyDescent="0.25">
      <c r="B4" s="1424" t="s">
        <v>434</v>
      </c>
      <c r="C4" s="1424"/>
      <c r="D4" s="1424"/>
      <c r="E4" s="1424"/>
      <c r="F4" s="1424"/>
      <c r="G4" s="1424"/>
      <c r="H4" s="1424"/>
      <c r="I4" s="1424"/>
      <c r="J4" s="1424"/>
      <c r="K4" s="1424"/>
      <c r="L4" s="1424"/>
      <c r="M4" s="1424"/>
      <c r="N4" s="1424"/>
      <c r="O4" s="1424"/>
      <c r="P4" s="1424"/>
      <c r="Q4" s="1424"/>
      <c r="R4" s="1424"/>
      <c r="S4" s="1424"/>
      <c r="T4" s="1424"/>
      <c r="U4" s="924"/>
    </row>
    <row r="5" spans="1:22" s="345" customFormat="1" ht="1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925"/>
      <c r="V5" s="875"/>
    </row>
    <row r="6" spans="1:22" s="345" customFormat="1" ht="4.5" customHeight="1" x14ac:dyDescent="0.25"/>
    <row r="7" spans="1:22" s="322" customFormat="1" ht="15" customHeight="1" x14ac:dyDescent="0.25">
      <c r="A7" s="316"/>
      <c r="B7" s="1603" t="s">
        <v>12</v>
      </c>
      <c r="C7" s="920"/>
      <c r="D7" s="1613" t="s">
        <v>76</v>
      </c>
      <c r="E7" s="1608"/>
      <c r="F7" s="920"/>
      <c r="G7" s="1615" t="s">
        <v>31</v>
      </c>
      <c r="H7" s="1616"/>
      <c r="I7" s="1616"/>
      <c r="J7" s="1617"/>
      <c r="K7" s="921"/>
      <c r="L7" s="1615" t="s">
        <v>49</v>
      </c>
      <c r="M7" s="1616"/>
      <c r="N7" s="1616"/>
      <c r="O7" s="1617"/>
      <c r="P7" s="921"/>
      <c r="Q7" s="1615" t="s">
        <v>50</v>
      </c>
      <c r="R7" s="1616"/>
      <c r="S7" s="1616"/>
      <c r="T7" s="1617"/>
    </row>
    <row r="8" spans="1:22" s="322" customFormat="1" ht="35.25" customHeight="1" x14ac:dyDescent="0.25">
      <c r="A8" s="316"/>
      <c r="B8" s="1604"/>
      <c r="C8" s="920"/>
      <c r="D8" s="1614"/>
      <c r="E8" s="1611"/>
      <c r="F8" s="920"/>
      <c r="G8" s="1618" t="s">
        <v>69</v>
      </c>
      <c r="H8" s="1619"/>
      <c r="I8" s="1620" t="s">
        <v>287</v>
      </c>
      <c r="J8" s="1621"/>
      <c r="K8" s="957"/>
      <c r="L8" s="1622" t="s">
        <v>69</v>
      </c>
      <c r="M8" s="1623"/>
      <c r="N8" s="1620" t="s">
        <v>287</v>
      </c>
      <c r="O8" s="1621"/>
      <c r="P8" s="957"/>
      <c r="Q8" s="1622" t="s">
        <v>69</v>
      </c>
      <c r="R8" s="1623"/>
      <c r="S8" s="1620" t="s">
        <v>287</v>
      </c>
      <c r="T8" s="1621"/>
    </row>
    <row r="9" spans="1:22" s="322" customFormat="1" ht="29.25" customHeight="1" x14ac:dyDescent="0.25">
      <c r="A9" s="316"/>
      <c r="B9" s="1605"/>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28742</v>
      </c>
      <c r="E11" s="928">
        <f>D11/D$29*100</f>
        <v>15.61428765448866</v>
      </c>
      <c r="F11" s="930"/>
      <c r="G11" s="927">
        <v>12811</v>
      </c>
      <c r="H11" s="928">
        <v>44.572402755549376</v>
      </c>
      <c r="I11" s="927">
        <v>12759</v>
      </c>
      <c r="J11" s="928">
        <v>99.594098821325431</v>
      </c>
      <c r="K11" s="930"/>
      <c r="L11" s="927">
        <v>15839</v>
      </c>
      <c r="M11" s="928">
        <v>55.107508176188155</v>
      </c>
      <c r="N11" s="927">
        <v>15695</v>
      </c>
      <c r="O11" s="928">
        <v>99.090851695182778</v>
      </c>
      <c r="P11" s="930"/>
      <c r="Q11" s="927">
        <v>92</v>
      </c>
      <c r="R11" s="928">
        <v>0.32008906826247302</v>
      </c>
      <c r="S11" s="927">
        <v>90</v>
      </c>
      <c r="T11" s="928">
        <f>IFERROR(S11/Q11*100,"-")</f>
        <v>97.826086956521735</v>
      </c>
    </row>
    <row r="12" spans="1:22" s="331" customFormat="1" ht="18" customHeight="1" x14ac:dyDescent="0.25">
      <c r="A12" s="330"/>
      <c r="B12" s="931" t="s">
        <v>7</v>
      </c>
      <c r="C12" s="930"/>
      <c r="D12" s="932">
        <f t="shared" ref="D12:D28" si="0">G12+L12+Q12</f>
        <v>4031</v>
      </c>
      <c r="E12" s="933">
        <f t="shared" ref="E12:E29" si="1">D12/D$29*100</f>
        <v>2.189868260220019</v>
      </c>
      <c r="F12" s="930"/>
      <c r="G12" s="932">
        <v>2739</v>
      </c>
      <c r="H12" s="933">
        <v>67.948399900769047</v>
      </c>
      <c r="I12" s="932">
        <v>1110</v>
      </c>
      <c r="J12" s="933">
        <v>40.525739320920046</v>
      </c>
      <c r="K12" s="930"/>
      <c r="L12" s="932">
        <v>1191</v>
      </c>
      <c r="M12" s="933">
        <v>29.546018357727611</v>
      </c>
      <c r="N12" s="932">
        <v>526</v>
      </c>
      <c r="O12" s="933">
        <v>44.164567590260283</v>
      </c>
      <c r="P12" s="930"/>
      <c r="Q12" s="932">
        <v>101</v>
      </c>
      <c r="R12" s="933">
        <v>2.5055817415033492</v>
      </c>
      <c r="S12" s="932">
        <v>53</v>
      </c>
      <c r="T12" s="933">
        <f t="shared" ref="T12:T28" si="2">IFERROR(S12/Q12*100,"-")</f>
        <v>52.475247524752476</v>
      </c>
    </row>
    <row r="13" spans="1:22" s="331" customFormat="1" ht="18" customHeight="1" x14ac:dyDescent="0.25">
      <c r="A13" s="330"/>
      <c r="B13" s="931" t="s">
        <v>37</v>
      </c>
      <c r="C13" s="930"/>
      <c r="D13" s="932">
        <f t="shared" si="0"/>
        <v>3802</v>
      </c>
      <c r="E13" s="933">
        <f t="shared" si="1"/>
        <v>2.0654624473719951</v>
      </c>
      <c r="F13" s="930"/>
      <c r="G13" s="932">
        <v>1810</v>
      </c>
      <c r="H13" s="933">
        <v>47.606522882693319</v>
      </c>
      <c r="I13" s="932">
        <v>29</v>
      </c>
      <c r="J13" s="933">
        <v>1.6022099447513811</v>
      </c>
      <c r="K13" s="930"/>
      <c r="L13" s="932">
        <v>1922</v>
      </c>
      <c r="M13" s="933">
        <v>50.552340873224622</v>
      </c>
      <c r="N13" s="932">
        <v>40</v>
      </c>
      <c r="O13" s="933">
        <v>2.0811654526534862</v>
      </c>
      <c r="P13" s="930"/>
      <c r="Q13" s="932">
        <v>70</v>
      </c>
      <c r="R13" s="933">
        <v>1.841136244082062</v>
      </c>
      <c r="S13" s="932">
        <v>22</v>
      </c>
      <c r="T13" s="933">
        <f t="shared" si="2"/>
        <v>31.428571428571427</v>
      </c>
    </row>
    <row r="14" spans="1:22" s="331" customFormat="1" ht="18" customHeight="1" x14ac:dyDescent="0.25">
      <c r="A14" s="330"/>
      <c r="B14" s="931" t="s">
        <v>38</v>
      </c>
      <c r="C14" s="930"/>
      <c r="D14" s="932">
        <f t="shared" si="0"/>
        <v>2989</v>
      </c>
      <c r="E14" s="933">
        <f t="shared" si="1"/>
        <v>1.6237946489202773</v>
      </c>
      <c r="F14" s="930"/>
      <c r="G14" s="932">
        <v>2131</v>
      </c>
      <c r="H14" s="933">
        <v>71.294747407159591</v>
      </c>
      <c r="I14" s="932">
        <v>2083</v>
      </c>
      <c r="J14" s="933">
        <v>97.747536367902384</v>
      </c>
      <c r="K14" s="930"/>
      <c r="L14" s="932">
        <v>853</v>
      </c>
      <c r="M14" s="933">
        <v>28.537972566075609</v>
      </c>
      <c r="N14" s="932">
        <v>754</v>
      </c>
      <c r="O14" s="933">
        <v>88.393903868698715</v>
      </c>
      <c r="P14" s="930"/>
      <c r="Q14" s="932">
        <v>5</v>
      </c>
      <c r="R14" s="933">
        <v>0.16728002676480427</v>
      </c>
      <c r="S14" s="932">
        <v>5</v>
      </c>
      <c r="T14" s="933">
        <f t="shared" si="2"/>
        <v>100</v>
      </c>
    </row>
    <row r="15" spans="1:22" s="331" customFormat="1" ht="18" customHeight="1" x14ac:dyDescent="0.25">
      <c r="A15" s="330"/>
      <c r="B15" s="931" t="s">
        <v>6</v>
      </c>
      <c r="C15" s="930"/>
      <c r="D15" s="932">
        <f t="shared" si="0"/>
        <v>5717</v>
      </c>
      <c r="E15" s="933">
        <f t="shared" si="1"/>
        <v>3.1057992666032868</v>
      </c>
      <c r="F15" s="930"/>
      <c r="G15" s="932">
        <v>3394</v>
      </c>
      <c r="H15" s="933">
        <v>59.366800769634423</v>
      </c>
      <c r="I15" s="932">
        <v>2751</v>
      </c>
      <c r="J15" s="933">
        <v>81.05480259281083</v>
      </c>
      <c r="K15" s="930"/>
      <c r="L15" s="932">
        <v>2243</v>
      </c>
      <c r="M15" s="933">
        <v>39.233863914640544</v>
      </c>
      <c r="N15" s="932">
        <v>1696</v>
      </c>
      <c r="O15" s="933">
        <v>75.613018279090511</v>
      </c>
      <c r="P15" s="930"/>
      <c r="Q15" s="932">
        <v>80</v>
      </c>
      <c r="R15" s="933">
        <v>1.3993353157250306</v>
      </c>
      <c r="S15" s="932">
        <v>68</v>
      </c>
      <c r="T15" s="933">
        <f t="shared" si="2"/>
        <v>85</v>
      </c>
    </row>
    <row r="16" spans="1:22" s="331" customFormat="1" ht="18" customHeight="1" x14ac:dyDescent="0.25">
      <c r="A16" s="330"/>
      <c r="B16" s="931" t="s">
        <v>5</v>
      </c>
      <c r="C16" s="930"/>
      <c r="D16" s="932">
        <f t="shared" si="0"/>
        <v>4644</v>
      </c>
      <c r="E16" s="933">
        <f t="shared" si="1"/>
        <v>2.5228846937389653</v>
      </c>
      <c r="F16" s="930"/>
      <c r="G16" s="932">
        <v>1943</v>
      </c>
      <c r="H16" s="933">
        <v>41.838931955211024</v>
      </c>
      <c r="I16" s="932">
        <v>13</v>
      </c>
      <c r="J16" s="933">
        <v>0.6690684508492023</v>
      </c>
      <c r="K16" s="930"/>
      <c r="L16" s="932">
        <v>2653</v>
      </c>
      <c r="M16" s="933">
        <v>57.127476313522827</v>
      </c>
      <c r="N16" s="932">
        <v>19</v>
      </c>
      <c r="O16" s="933">
        <v>0.71617037316245757</v>
      </c>
      <c r="P16" s="930"/>
      <c r="Q16" s="932">
        <v>48</v>
      </c>
      <c r="R16" s="933">
        <v>1.03359173126615</v>
      </c>
      <c r="S16" s="932">
        <v>0</v>
      </c>
      <c r="T16" s="933">
        <f t="shared" si="2"/>
        <v>0</v>
      </c>
    </row>
    <row r="17" spans="1:20" s="331" customFormat="1" ht="18" customHeight="1" x14ac:dyDescent="0.25">
      <c r="A17" s="330"/>
      <c r="B17" s="931" t="s">
        <v>4</v>
      </c>
      <c r="C17" s="930"/>
      <c r="D17" s="932">
        <f t="shared" si="0"/>
        <v>8969</v>
      </c>
      <c r="E17" s="933">
        <f t="shared" si="1"/>
        <v>4.8724704604101587</v>
      </c>
      <c r="F17" s="930"/>
      <c r="G17" s="932">
        <v>5518</v>
      </c>
      <c r="H17" s="933">
        <v>61.52302374846694</v>
      </c>
      <c r="I17" s="932">
        <v>389</v>
      </c>
      <c r="J17" s="933">
        <v>7.0496556723450521</v>
      </c>
      <c r="K17" s="930"/>
      <c r="L17" s="932">
        <v>3447</v>
      </c>
      <c r="M17" s="933">
        <v>38.432378191548665</v>
      </c>
      <c r="N17" s="932">
        <v>93</v>
      </c>
      <c r="O17" s="933">
        <v>2.6979982593559617</v>
      </c>
      <c r="P17" s="930"/>
      <c r="Q17" s="932">
        <v>4</v>
      </c>
      <c r="R17" s="933">
        <v>4.4598059984390682E-2</v>
      </c>
      <c r="S17" s="932">
        <v>2</v>
      </c>
      <c r="T17" s="933">
        <f t="shared" si="2"/>
        <v>50</v>
      </c>
    </row>
    <row r="18" spans="1:20" s="331" customFormat="1" ht="18" customHeight="1" x14ac:dyDescent="0.25">
      <c r="A18" s="330"/>
      <c r="B18" s="931" t="s">
        <v>40</v>
      </c>
      <c r="C18" s="930"/>
      <c r="D18" s="932">
        <f t="shared" si="0"/>
        <v>12483</v>
      </c>
      <c r="E18" s="933">
        <f t="shared" si="1"/>
        <v>6.7814749422789626</v>
      </c>
      <c r="F18" s="930"/>
      <c r="G18" s="932">
        <v>6991</v>
      </c>
      <c r="H18" s="933">
        <v>56.004165665304818</v>
      </c>
      <c r="I18" s="932">
        <v>6906</v>
      </c>
      <c r="J18" s="933">
        <v>98.784151051351742</v>
      </c>
      <c r="K18" s="930"/>
      <c r="L18" s="932">
        <v>3958</v>
      </c>
      <c r="M18" s="933">
        <v>31.707121685492268</v>
      </c>
      <c r="N18" s="932">
        <v>3845</v>
      </c>
      <c r="O18" s="933">
        <v>97.14502273875695</v>
      </c>
      <c r="P18" s="930"/>
      <c r="Q18" s="932">
        <v>1534</v>
      </c>
      <c r="R18" s="933">
        <v>12.288712649202916</v>
      </c>
      <c r="S18" s="932">
        <v>1486</v>
      </c>
      <c r="T18" s="933">
        <f t="shared" si="2"/>
        <v>96.870925684485016</v>
      </c>
    </row>
    <row r="19" spans="1:20" s="331" customFormat="1" ht="18" customHeight="1" x14ac:dyDescent="0.25">
      <c r="A19" s="330"/>
      <c r="B19" s="931" t="s">
        <v>41</v>
      </c>
      <c r="C19" s="930"/>
      <c r="D19" s="932">
        <f t="shared" si="0"/>
        <v>38381</v>
      </c>
      <c r="E19" s="933">
        <f t="shared" si="1"/>
        <v>20.850740187423604</v>
      </c>
      <c r="F19" s="930"/>
      <c r="G19" s="932">
        <v>14937</v>
      </c>
      <c r="H19" s="933">
        <v>38.917693650504155</v>
      </c>
      <c r="I19" s="932">
        <v>14357</v>
      </c>
      <c r="J19" s="933">
        <v>96.117024837651471</v>
      </c>
      <c r="K19" s="930"/>
      <c r="L19" s="932">
        <v>20295</v>
      </c>
      <c r="M19" s="933">
        <v>52.877725958156375</v>
      </c>
      <c r="N19" s="932">
        <v>18837</v>
      </c>
      <c r="O19" s="933">
        <v>92.815964523281593</v>
      </c>
      <c r="P19" s="930"/>
      <c r="Q19" s="932">
        <v>3149</v>
      </c>
      <c r="R19" s="933">
        <v>8.2045803913394657</v>
      </c>
      <c r="S19" s="932">
        <v>3123</v>
      </c>
      <c r="T19" s="933">
        <f t="shared" si="2"/>
        <v>99.174341060654186</v>
      </c>
    </row>
    <row r="20" spans="1:20" s="331" customFormat="1" ht="18" customHeight="1" x14ac:dyDescent="0.25">
      <c r="A20" s="330"/>
      <c r="B20" s="931" t="s">
        <v>3</v>
      </c>
      <c r="C20" s="930"/>
      <c r="D20" s="932">
        <f t="shared" si="0"/>
        <v>13884</v>
      </c>
      <c r="E20" s="933">
        <f t="shared" si="1"/>
        <v>7.5425777536330303</v>
      </c>
      <c r="F20" s="930"/>
      <c r="G20" s="932">
        <v>6451</v>
      </c>
      <c r="H20" s="933">
        <v>46.463555171420339</v>
      </c>
      <c r="I20" s="932">
        <v>6175</v>
      </c>
      <c r="J20" s="933">
        <v>95.721593551387386</v>
      </c>
      <c r="K20" s="930"/>
      <c r="L20" s="932">
        <v>6504</v>
      </c>
      <c r="M20" s="933">
        <v>46.845289541918753</v>
      </c>
      <c r="N20" s="932">
        <v>6052</v>
      </c>
      <c r="O20" s="933">
        <v>93.050430504305055</v>
      </c>
      <c r="P20" s="930"/>
      <c r="Q20" s="932">
        <v>929</v>
      </c>
      <c r="R20" s="933">
        <v>6.691155286660905</v>
      </c>
      <c r="S20" s="932">
        <v>583</v>
      </c>
      <c r="T20" s="933">
        <f t="shared" si="2"/>
        <v>62.755651237890206</v>
      </c>
    </row>
    <row r="21" spans="1:20" s="331" customFormat="1" ht="18" customHeight="1" x14ac:dyDescent="0.25">
      <c r="A21" s="330"/>
      <c r="B21" s="931" t="s">
        <v>2</v>
      </c>
      <c r="C21" s="930"/>
      <c r="D21" s="932">
        <f t="shared" si="0"/>
        <v>5314</v>
      </c>
      <c r="E21" s="933">
        <f t="shared" si="1"/>
        <v>2.886866766263751</v>
      </c>
      <c r="F21" s="930"/>
      <c r="G21" s="932">
        <v>3433</v>
      </c>
      <c r="H21" s="933">
        <v>64.602935641701166</v>
      </c>
      <c r="I21" s="932">
        <v>3408</v>
      </c>
      <c r="J21" s="933">
        <v>99.271773958636757</v>
      </c>
      <c r="K21" s="930"/>
      <c r="L21" s="932">
        <v>1841</v>
      </c>
      <c r="M21" s="933">
        <v>34.644335716974027</v>
      </c>
      <c r="N21" s="932">
        <v>1830</v>
      </c>
      <c r="O21" s="933">
        <v>99.402498642042374</v>
      </c>
      <c r="P21" s="930"/>
      <c r="Q21" s="932">
        <v>40</v>
      </c>
      <c r="R21" s="933">
        <v>0.75272864132480233</v>
      </c>
      <c r="S21" s="932">
        <v>40</v>
      </c>
      <c r="T21" s="933">
        <f t="shared" si="2"/>
        <v>100</v>
      </c>
    </row>
    <row r="22" spans="1:20" s="331" customFormat="1" ht="18" customHeight="1" x14ac:dyDescent="0.25">
      <c r="A22" s="330"/>
      <c r="B22" s="931" t="s">
        <v>35</v>
      </c>
      <c r="C22" s="930"/>
      <c r="D22" s="932">
        <f t="shared" si="0"/>
        <v>6844</v>
      </c>
      <c r="E22" s="933">
        <f t="shared" si="1"/>
        <v>3.7180497079994566</v>
      </c>
      <c r="F22" s="930"/>
      <c r="G22" s="932">
        <v>4081</v>
      </c>
      <c r="H22" s="933">
        <v>59.628872004675628</v>
      </c>
      <c r="I22" s="932">
        <v>3931</v>
      </c>
      <c r="J22" s="933">
        <v>96.324430286694437</v>
      </c>
      <c r="K22" s="930"/>
      <c r="L22" s="932">
        <v>2610</v>
      </c>
      <c r="M22" s="933">
        <v>38.135593220338983</v>
      </c>
      <c r="N22" s="932">
        <v>2572</v>
      </c>
      <c r="O22" s="933">
        <v>98.544061302681996</v>
      </c>
      <c r="P22" s="930"/>
      <c r="Q22" s="932">
        <v>153</v>
      </c>
      <c r="R22" s="933">
        <v>2.2355347749853887</v>
      </c>
      <c r="S22" s="932">
        <v>153</v>
      </c>
      <c r="T22" s="933">
        <f t="shared" si="2"/>
        <v>100</v>
      </c>
    </row>
    <row r="23" spans="1:20" s="331" customFormat="1" ht="18" customHeight="1" x14ac:dyDescent="0.25">
      <c r="A23" s="330"/>
      <c r="B23" s="931" t="s">
        <v>42</v>
      </c>
      <c r="C23" s="930"/>
      <c r="D23" s="932">
        <f t="shared" si="0"/>
        <v>24798</v>
      </c>
      <c r="E23" s="933">
        <f t="shared" si="1"/>
        <v>13.471682738014396</v>
      </c>
      <c r="F23" s="930"/>
      <c r="G23" s="932">
        <v>15410</v>
      </c>
      <c r="H23" s="933">
        <v>62.142108234535044</v>
      </c>
      <c r="I23" s="932">
        <v>12994</v>
      </c>
      <c r="J23" s="933">
        <v>84.321868916288125</v>
      </c>
      <c r="K23" s="930"/>
      <c r="L23" s="932">
        <v>8087</v>
      </c>
      <c r="M23" s="933">
        <v>32.611500927494156</v>
      </c>
      <c r="N23" s="932">
        <v>7185</v>
      </c>
      <c r="O23" s="933">
        <v>88.846296525287499</v>
      </c>
      <c r="P23" s="930"/>
      <c r="Q23" s="932">
        <v>1301</v>
      </c>
      <c r="R23" s="933">
        <v>5.2463908379708037</v>
      </c>
      <c r="S23" s="932">
        <v>1290</v>
      </c>
      <c r="T23" s="933">
        <f t="shared" si="2"/>
        <v>99.154496541122214</v>
      </c>
    </row>
    <row r="24" spans="1:20" s="331" customFormat="1" ht="18" customHeight="1" x14ac:dyDescent="0.25">
      <c r="A24" s="330">
        <v>47094</v>
      </c>
      <c r="B24" s="931" t="s">
        <v>43</v>
      </c>
      <c r="C24" s="930"/>
      <c r="D24" s="932">
        <f t="shared" si="0"/>
        <v>5323</v>
      </c>
      <c r="E24" s="933">
        <f t="shared" si="1"/>
        <v>2.8917560776857263</v>
      </c>
      <c r="F24" s="930"/>
      <c r="G24" s="932">
        <v>2784</v>
      </c>
      <c r="H24" s="933">
        <v>52.301333834303968</v>
      </c>
      <c r="I24" s="932">
        <v>2775</v>
      </c>
      <c r="J24" s="933">
        <v>99.676724137931032</v>
      </c>
      <c r="K24" s="930"/>
      <c r="L24" s="932">
        <v>2516</v>
      </c>
      <c r="M24" s="933">
        <v>47.266578996806317</v>
      </c>
      <c r="N24" s="932">
        <v>2509</v>
      </c>
      <c r="O24" s="933">
        <v>99.721780604133542</v>
      </c>
      <c r="P24" s="930"/>
      <c r="Q24" s="932">
        <v>23</v>
      </c>
      <c r="R24" s="933">
        <v>0.43208716888972382</v>
      </c>
      <c r="S24" s="932">
        <v>22</v>
      </c>
      <c r="T24" s="933">
        <f t="shared" si="2"/>
        <v>95.652173913043484</v>
      </c>
    </row>
    <row r="25" spans="1:20" s="331" customFormat="1" ht="18" customHeight="1" x14ac:dyDescent="0.25">
      <c r="B25" s="931" t="s">
        <v>44</v>
      </c>
      <c r="C25" s="930"/>
      <c r="D25" s="932">
        <f t="shared" si="0"/>
        <v>2552</v>
      </c>
      <c r="E25" s="933">
        <f t="shared" si="1"/>
        <v>1.3863914165421705</v>
      </c>
      <c r="F25" s="930"/>
      <c r="G25" s="932">
        <v>955</v>
      </c>
      <c r="H25" s="933">
        <v>37.421630094043891</v>
      </c>
      <c r="I25" s="932">
        <v>949</v>
      </c>
      <c r="J25" s="933">
        <v>99.3717277486911</v>
      </c>
      <c r="K25" s="930"/>
      <c r="L25" s="932">
        <v>1512</v>
      </c>
      <c r="M25" s="933">
        <v>59.247648902821318</v>
      </c>
      <c r="N25" s="932">
        <v>1503</v>
      </c>
      <c r="O25" s="933">
        <v>99.404761904761912</v>
      </c>
      <c r="P25" s="930"/>
      <c r="Q25" s="932">
        <v>85</v>
      </c>
      <c r="R25" s="933">
        <v>3.3307210031347965</v>
      </c>
      <c r="S25" s="932">
        <v>85</v>
      </c>
      <c r="T25" s="933">
        <f t="shared" si="2"/>
        <v>100</v>
      </c>
    </row>
    <row r="26" spans="1:20" s="331" customFormat="1" ht="18" customHeight="1" x14ac:dyDescent="0.25">
      <c r="B26" s="931" t="s">
        <v>45</v>
      </c>
      <c r="C26" s="930"/>
      <c r="D26" s="932">
        <f t="shared" si="0"/>
        <v>13367</v>
      </c>
      <c r="E26" s="933">
        <f t="shared" si="1"/>
        <v>7.2617139752818138</v>
      </c>
      <c r="F26" s="930"/>
      <c r="G26" s="932">
        <v>6116</v>
      </c>
      <c r="H26" s="933">
        <v>45.754469963342558</v>
      </c>
      <c r="I26" s="932">
        <v>5210</v>
      </c>
      <c r="J26" s="933">
        <v>85.186396337475472</v>
      </c>
      <c r="K26" s="930"/>
      <c r="L26" s="932">
        <v>4885</v>
      </c>
      <c r="M26" s="933">
        <v>36.545223311139374</v>
      </c>
      <c r="N26" s="932">
        <v>3976</v>
      </c>
      <c r="O26" s="933">
        <v>81.39201637666325</v>
      </c>
      <c r="P26" s="930"/>
      <c r="Q26" s="932">
        <v>2366</v>
      </c>
      <c r="R26" s="933">
        <v>17.700306725518068</v>
      </c>
      <c r="S26" s="932">
        <v>1684</v>
      </c>
      <c r="T26" s="933">
        <f t="shared" si="2"/>
        <v>71.174978867286569</v>
      </c>
    </row>
    <row r="27" spans="1:20" s="331" customFormat="1" ht="18" customHeight="1" x14ac:dyDescent="0.25">
      <c r="B27" s="931" t="s">
        <v>46</v>
      </c>
      <c r="C27" s="930"/>
      <c r="D27" s="932">
        <f t="shared" si="0"/>
        <v>2012</v>
      </c>
      <c r="E27" s="933">
        <f t="shared" si="1"/>
        <v>1.093032731223686</v>
      </c>
      <c r="F27" s="930"/>
      <c r="G27" s="932">
        <v>714</v>
      </c>
      <c r="H27" s="933">
        <v>35.487077534791247</v>
      </c>
      <c r="I27" s="932">
        <v>507</v>
      </c>
      <c r="J27" s="933">
        <v>71.008403361344534</v>
      </c>
      <c r="K27" s="930"/>
      <c r="L27" s="932">
        <v>1180</v>
      </c>
      <c r="M27" s="933">
        <v>58.648111332007957</v>
      </c>
      <c r="N27" s="932">
        <v>901</v>
      </c>
      <c r="O27" s="933">
        <v>76.355932203389827</v>
      </c>
      <c r="P27" s="930"/>
      <c r="Q27" s="932">
        <v>118</v>
      </c>
      <c r="R27" s="933">
        <v>5.8648111332007948</v>
      </c>
      <c r="S27" s="932">
        <v>93</v>
      </c>
      <c r="T27" s="933">
        <f t="shared" si="2"/>
        <v>78.813559322033896</v>
      </c>
    </row>
    <row r="28" spans="1:20" s="331" customFormat="1" ht="18" customHeight="1" x14ac:dyDescent="0.25">
      <c r="B28" s="953" t="s">
        <v>1</v>
      </c>
      <c r="C28" s="930"/>
      <c r="D28" s="954">
        <f t="shared" si="0"/>
        <v>223</v>
      </c>
      <c r="E28" s="955">
        <f t="shared" si="1"/>
        <v>0.12114627190004074</v>
      </c>
      <c r="F28" s="930"/>
      <c r="G28" s="954">
        <v>105</v>
      </c>
      <c r="H28" s="955">
        <v>47.085201793721978</v>
      </c>
      <c r="I28" s="954">
        <v>96</v>
      </c>
      <c r="J28" s="955">
        <v>91.428571428571431</v>
      </c>
      <c r="K28" s="930"/>
      <c r="L28" s="954">
        <v>118</v>
      </c>
      <c r="M28" s="955">
        <v>52.914798206278022</v>
      </c>
      <c r="N28" s="954">
        <v>112</v>
      </c>
      <c r="O28" s="955">
        <v>94.915254237288138</v>
      </c>
      <c r="P28" s="930"/>
      <c r="Q28" s="954">
        <v>0</v>
      </c>
      <c r="R28" s="955">
        <v>0</v>
      </c>
      <c r="S28" s="954">
        <v>0</v>
      </c>
      <c r="T28" s="955" t="str">
        <f t="shared" si="2"/>
        <v>-</v>
      </c>
    </row>
    <row r="29" spans="1:20" s="319" customFormat="1" ht="18" customHeight="1" x14ac:dyDescent="0.25">
      <c r="B29" s="1288" t="s">
        <v>0</v>
      </c>
      <c r="C29" s="1281"/>
      <c r="D29" s="1289">
        <f>SUM(D11:D28)</f>
        <v>184075</v>
      </c>
      <c r="E29" s="1290">
        <f t="shared" si="1"/>
        <v>100</v>
      </c>
      <c r="F29" s="1281"/>
      <c r="G29" s="1289">
        <f>SUM(G11:G28)</f>
        <v>92323</v>
      </c>
      <c r="H29" s="1290">
        <f t="shared" ref="H29" si="3">G29/$D29*100</f>
        <v>50.155099823441532</v>
      </c>
      <c r="I29" s="1289">
        <f>SUM(I11:I28)</f>
        <v>76442</v>
      </c>
      <c r="J29" s="1290">
        <f>I29/G29*100</f>
        <v>82.798435926042274</v>
      </c>
      <c r="K29" s="1281"/>
      <c r="L29" s="1289">
        <f>SUM(L11:L28)</f>
        <v>81654</v>
      </c>
      <c r="M29" s="1290">
        <f t="shared" ref="M29" si="4">L29/$D29*100</f>
        <v>44.359092761102815</v>
      </c>
      <c r="N29" s="1289">
        <f>SUM(N11:N28)</f>
        <v>68145</v>
      </c>
      <c r="O29" s="1290">
        <f>N29/L29*100</f>
        <v>83.455801307957969</v>
      </c>
      <c r="P29" s="1281"/>
      <c r="Q29" s="1289">
        <f>SUM(Q11:Q28)</f>
        <v>10098</v>
      </c>
      <c r="R29" s="1290">
        <f t="shared" ref="R29" si="5">Q29/$D29*100</f>
        <v>5.4858074154556569</v>
      </c>
      <c r="S29" s="1289">
        <f>SUM(S11:S28)</f>
        <v>8799</v>
      </c>
      <c r="T29" s="1290">
        <f>S29/Q29*100</f>
        <v>87.136066547831263</v>
      </c>
    </row>
    <row r="30" spans="1:20" s="328" customFormat="1" ht="6.75" customHeight="1" x14ac:dyDescent="0.25">
      <c r="B30" s="1624"/>
      <c r="C30" s="1624"/>
      <c r="D30" s="1624"/>
      <c r="E30" s="1624"/>
      <c r="F30" s="779"/>
    </row>
    <row r="31" spans="1:20" x14ac:dyDescent="0.35">
      <c r="B31" s="1625"/>
      <c r="C31" s="1625"/>
      <c r="D31" s="1625"/>
      <c r="E31" s="1625"/>
      <c r="F31" s="1625"/>
      <c r="G31" s="1625"/>
      <c r="H31" s="1625"/>
      <c r="I31" s="1625"/>
      <c r="J31" s="1625"/>
      <c r="K31" s="1625"/>
      <c r="L31" s="1625"/>
      <c r="M31" s="1625"/>
      <c r="N31" s="1625"/>
      <c r="O31" s="1625"/>
      <c r="P31" s="1625"/>
      <c r="Q31" s="1625"/>
      <c r="R31" s="1625"/>
    </row>
    <row r="32" spans="1:20" x14ac:dyDescent="0.35">
      <c r="G32" s="935"/>
      <c r="L32" s="935"/>
    </row>
    <row r="33" spans="2:17" x14ac:dyDescent="0.35">
      <c r="B33" s="935"/>
      <c r="L33" s="935"/>
    </row>
    <row r="34" spans="2:17" s="567" customFormat="1" x14ac:dyDescent="0.3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row>
    <row r="35" spans="2:17" s="567" customFormat="1" x14ac:dyDescent="0.3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row>
    <row r="36" spans="2:17" s="567" customFormat="1" x14ac:dyDescent="0.35"/>
    <row r="37" spans="2:17" s="567" customFormat="1" x14ac:dyDescent="0.35"/>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67</v>
      </c>
    </row>
    <row r="2" spans="1:22" s="343" customFormat="1" ht="49.5" customHeight="1" x14ac:dyDescent="0.35">
      <c r="B2" s="1386"/>
      <c r="C2" s="1386"/>
      <c r="D2" s="1386"/>
      <c r="E2" s="1386"/>
      <c r="F2" s="344"/>
      <c r="G2" s="1602"/>
      <c r="H2" s="1602"/>
      <c r="I2" s="1602"/>
      <c r="J2" s="1602"/>
      <c r="K2" s="1602"/>
      <c r="L2" s="1602"/>
      <c r="M2" s="1602"/>
      <c r="N2" s="1602"/>
      <c r="O2" s="1602"/>
      <c r="P2" s="1602"/>
      <c r="Q2" s="1602"/>
      <c r="R2" s="1602"/>
      <c r="T2" s="344"/>
    </row>
    <row r="3" spans="1:22" s="343" customFormat="1" ht="3" customHeight="1" x14ac:dyDescent="0.35">
      <c r="B3" s="344"/>
      <c r="C3" s="344"/>
      <c r="D3" s="344"/>
      <c r="E3" s="344"/>
      <c r="F3" s="344"/>
      <c r="L3" s="344"/>
      <c r="Q3" s="344"/>
      <c r="T3" s="344"/>
    </row>
    <row r="4" spans="1:22" s="345" customFormat="1" ht="15" customHeight="1" x14ac:dyDescent="0.25">
      <c r="B4" s="1424" t="s">
        <v>433</v>
      </c>
      <c r="C4" s="1424"/>
      <c r="D4" s="1424"/>
      <c r="E4" s="1424"/>
      <c r="F4" s="1424"/>
      <c r="G4" s="1424"/>
      <c r="H4" s="1424"/>
      <c r="I4" s="1424"/>
      <c r="J4" s="1424"/>
      <c r="K4" s="1424"/>
      <c r="L4" s="1424"/>
      <c r="M4" s="1424"/>
      <c r="N4" s="1424"/>
      <c r="O4" s="1424"/>
      <c r="P4" s="1424"/>
      <c r="Q4" s="1424"/>
      <c r="R4" s="1424"/>
      <c r="S4" s="1424"/>
      <c r="T4" s="1424"/>
      <c r="U4" s="924"/>
    </row>
    <row r="5" spans="1:22" s="345" customFormat="1" ht="1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925"/>
      <c r="V5" s="875"/>
    </row>
    <row r="6" spans="1:22" s="345" customFormat="1" ht="4.5" customHeight="1" x14ac:dyDescent="0.25"/>
    <row r="7" spans="1:22" s="322" customFormat="1" ht="15" customHeight="1" x14ac:dyDescent="0.25">
      <c r="A7" s="316"/>
      <c r="B7" s="1603" t="s">
        <v>12</v>
      </c>
      <c r="C7" s="920"/>
      <c r="D7" s="1613" t="s">
        <v>77</v>
      </c>
      <c r="E7" s="1608"/>
      <c r="F7" s="920"/>
      <c r="G7" s="1615" t="s">
        <v>31</v>
      </c>
      <c r="H7" s="1616"/>
      <c r="I7" s="1616"/>
      <c r="J7" s="1617"/>
      <c r="K7" s="921"/>
      <c r="L7" s="1615" t="s">
        <v>49</v>
      </c>
      <c r="M7" s="1616"/>
      <c r="N7" s="1616"/>
      <c r="O7" s="1617"/>
      <c r="P7" s="921"/>
      <c r="Q7" s="1615" t="s">
        <v>50</v>
      </c>
      <c r="R7" s="1616"/>
      <c r="S7" s="1616"/>
      <c r="T7" s="1617"/>
    </row>
    <row r="8" spans="1:22" s="322" customFormat="1" ht="35.25" customHeight="1" x14ac:dyDescent="0.25">
      <c r="A8" s="316"/>
      <c r="B8" s="1604"/>
      <c r="C8" s="920"/>
      <c r="D8" s="1614"/>
      <c r="E8" s="1611"/>
      <c r="F8" s="920"/>
      <c r="G8" s="1618" t="s">
        <v>69</v>
      </c>
      <c r="H8" s="1619"/>
      <c r="I8" s="1620" t="s">
        <v>287</v>
      </c>
      <c r="J8" s="1621"/>
      <c r="K8" s="957"/>
      <c r="L8" s="1622" t="s">
        <v>69</v>
      </c>
      <c r="M8" s="1623"/>
      <c r="N8" s="1620" t="s">
        <v>287</v>
      </c>
      <c r="O8" s="1621"/>
      <c r="P8" s="957"/>
      <c r="Q8" s="1622" t="s">
        <v>69</v>
      </c>
      <c r="R8" s="1623"/>
      <c r="S8" s="1620" t="s">
        <v>287</v>
      </c>
      <c r="T8" s="1621"/>
    </row>
    <row r="9" spans="1:22" s="322" customFormat="1" ht="29.25" customHeight="1" x14ac:dyDescent="0.25">
      <c r="A9" s="316"/>
      <c r="B9" s="1605"/>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5125</v>
      </c>
      <c r="E11" s="928">
        <f>D11/D$29*100</f>
        <v>2.3229567046196244</v>
      </c>
      <c r="F11" s="930"/>
      <c r="G11" s="927">
        <v>2590</v>
      </c>
      <c r="H11" s="928">
        <v>50.536585365853661</v>
      </c>
      <c r="I11" s="927">
        <v>2512</v>
      </c>
      <c r="J11" s="928">
        <v>96.988416988416986</v>
      </c>
      <c r="K11" s="930"/>
      <c r="L11" s="927">
        <v>2415</v>
      </c>
      <c r="M11" s="928">
        <v>47.121951219512191</v>
      </c>
      <c r="N11" s="927">
        <v>2292</v>
      </c>
      <c r="O11" s="928">
        <v>94.906832298136649</v>
      </c>
      <c r="P11" s="930"/>
      <c r="Q11" s="927">
        <v>120</v>
      </c>
      <c r="R11" s="928">
        <v>2.3414634146341462</v>
      </c>
      <c r="S11" s="927">
        <v>48</v>
      </c>
      <c r="T11" s="928">
        <f>IFERROR(S11/Q11*100,"-")</f>
        <v>40</v>
      </c>
    </row>
    <row r="12" spans="1:22" s="331" customFormat="1" ht="18" customHeight="1" x14ac:dyDescent="0.25">
      <c r="A12" s="330"/>
      <c r="B12" s="931" t="s">
        <v>7</v>
      </c>
      <c r="C12" s="930"/>
      <c r="D12" s="932">
        <f t="shared" ref="D12:D28" si="0">G12+L12+Q12</f>
        <v>9687</v>
      </c>
      <c r="E12" s="933">
        <f t="shared" ref="E12:E29" si="1">D12/D$29*100</f>
        <v>4.3907281166146932</v>
      </c>
      <c r="F12" s="930"/>
      <c r="G12" s="932">
        <v>4055</v>
      </c>
      <c r="H12" s="933">
        <v>41.860225043873236</v>
      </c>
      <c r="I12" s="932">
        <v>3966</v>
      </c>
      <c r="J12" s="933">
        <v>97.80517879161529</v>
      </c>
      <c r="K12" s="930"/>
      <c r="L12" s="932">
        <v>3951</v>
      </c>
      <c r="M12" s="933">
        <v>40.786621244967478</v>
      </c>
      <c r="N12" s="932">
        <v>3826</v>
      </c>
      <c r="O12" s="933">
        <v>96.836243988863586</v>
      </c>
      <c r="P12" s="930"/>
      <c r="Q12" s="932">
        <v>1681</v>
      </c>
      <c r="R12" s="933">
        <v>17.353153711159287</v>
      </c>
      <c r="S12" s="932">
        <v>1597</v>
      </c>
      <c r="T12" s="933">
        <f t="shared" ref="T12:T28" si="2">IFERROR(S12/Q12*100,"-")</f>
        <v>95.002974419988107</v>
      </c>
    </row>
    <row r="13" spans="1:22" s="331" customFormat="1" ht="18" customHeight="1" x14ac:dyDescent="0.25">
      <c r="A13" s="330"/>
      <c r="B13" s="931" t="s">
        <v>37</v>
      </c>
      <c r="C13" s="930"/>
      <c r="D13" s="932">
        <f t="shared" si="0"/>
        <v>4913</v>
      </c>
      <c r="E13" s="933">
        <f t="shared" si="1"/>
        <v>2.2268656175212129</v>
      </c>
      <c r="F13" s="930"/>
      <c r="G13" s="932">
        <v>1700</v>
      </c>
      <c r="H13" s="933">
        <v>34.602076124567475</v>
      </c>
      <c r="I13" s="932">
        <v>1644</v>
      </c>
      <c r="J13" s="933">
        <v>96.705882352941174</v>
      </c>
      <c r="K13" s="930"/>
      <c r="L13" s="932">
        <v>1742</v>
      </c>
      <c r="M13" s="933">
        <v>35.456950946468552</v>
      </c>
      <c r="N13" s="932">
        <v>1617</v>
      </c>
      <c r="O13" s="933">
        <v>92.824339839265207</v>
      </c>
      <c r="P13" s="930"/>
      <c r="Q13" s="932">
        <v>1471</v>
      </c>
      <c r="R13" s="933">
        <v>29.940972928963973</v>
      </c>
      <c r="S13" s="932">
        <v>1236</v>
      </c>
      <c r="T13" s="933">
        <f t="shared" si="2"/>
        <v>84.024473147518691</v>
      </c>
    </row>
    <row r="14" spans="1:22" s="331" customFormat="1" ht="18" customHeight="1" x14ac:dyDescent="0.25">
      <c r="A14" s="330"/>
      <c r="B14" s="931" t="s">
        <v>38</v>
      </c>
      <c r="C14" s="930"/>
      <c r="D14" s="932">
        <f t="shared" si="0"/>
        <v>798</v>
      </c>
      <c r="E14" s="933">
        <f t="shared" si="1"/>
        <v>0.36170135615345561</v>
      </c>
      <c r="F14" s="930"/>
      <c r="G14" s="932">
        <v>387</v>
      </c>
      <c r="H14" s="933">
        <v>48.496240601503757</v>
      </c>
      <c r="I14" s="932">
        <v>338</v>
      </c>
      <c r="J14" s="933">
        <v>87.338501291989672</v>
      </c>
      <c r="K14" s="930"/>
      <c r="L14" s="932">
        <v>368</v>
      </c>
      <c r="M14" s="933">
        <v>46.115288220551378</v>
      </c>
      <c r="N14" s="932">
        <v>316</v>
      </c>
      <c r="O14" s="933">
        <v>85.869565217391312</v>
      </c>
      <c r="P14" s="930"/>
      <c r="Q14" s="932">
        <v>43</v>
      </c>
      <c r="R14" s="933">
        <v>5.3884711779448615</v>
      </c>
      <c r="S14" s="932">
        <v>11</v>
      </c>
      <c r="T14" s="933">
        <f t="shared" si="2"/>
        <v>25.581395348837212</v>
      </c>
    </row>
    <row r="15" spans="1:22" s="331" customFormat="1" ht="18" customHeight="1" x14ac:dyDescent="0.25">
      <c r="A15" s="330"/>
      <c r="B15" s="931" t="s">
        <v>6</v>
      </c>
      <c r="C15" s="930"/>
      <c r="D15" s="932">
        <f t="shared" si="0"/>
        <v>14979</v>
      </c>
      <c r="E15" s="933">
        <f t="shared" si="1"/>
        <v>6.7893792153165569</v>
      </c>
      <c r="F15" s="930"/>
      <c r="G15" s="932">
        <v>4179</v>
      </c>
      <c r="H15" s="933">
        <v>27.899058682155015</v>
      </c>
      <c r="I15" s="932">
        <v>3142</v>
      </c>
      <c r="J15" s="933">
        <v>75.185451064848053</v>
      </c>
      <c r="K15" s="930"/>
      <c r="L15" s="932">
        <v>4940</v>
      </c>
      <c r="M15" s="933">
        <v>32.979504639829095</v>
      </c>
      <c r="N15" s="932">
        <v>3637</v>
      </c>
      <c r="O15" s="933">
        <v>73.623481781376526</v>
      </c>
      <c r="P15" s="930"/>
      <c r="Q15" s="932">
        <v>5860</v>
      </c>
      <c r="R15" s="933">
        <v>39.121436678015883</v>
      </c>
      <c r="S15" s="932">
        <v>4440</v>
      </c>
      <c r="T15" s="933">
        <f t="shared" si="2"/>
        <v>75.76791808873719</v>
      </c>
    </row>
    <row r="16" spans="1:22" s="331" customFormat="1" ht="18" customHeight="1" x14ac:dyDescent="0.25">
      <c r="A16" s="330"/>
      <c r="B16" s="931" t="s">
        <v>5</v>
      </c>
      <c r="C16" s="930"/>
      <c r="D16" s="932">
        <f t="shared" si="0"/>
        <v>189</v>
      </c>
      <c r="E16" s="933">
        <f t="shared" si="1"/>
        <v>8.5666110667923706E-2</v>
      </c>
      <c r="F16" s="930"/>
      <c r="G16" s="932">
        <v>92</v>
      </c>
      <c r="H16" s="933">
        <v>48.677248677248677</v>
      </c>
      <c r="I16" s="932">
        <v>92</v>
      </c>
      <c r="J16" s="933">
        <v>100</v>
      </c>
      <c r="K16" s="930"/>
      <c r="L16" s="932">
        <v>97</v>
      </c>
      <c r="M16" s="933">
        <v>51.322751322751323</v>
      </c>
      <c r="N16" s="932">
        <v>97</v>
      </c>
      <c r="O16" s="933">
        <v>100</v>
      </c>
      <c r="P16" s="930"/>
      <c r="Q16" s="932">
        <v>0</v>
      </c>
      <c r="R16" s="933">
        <v>0</v>
      </c>
      <c r="S16" s="932">
        <v>0</v>
      </c>
      <c r="T16" s="933" t="str">
        <f t="shared" si="2"/>
        <v>-</v>
      </c>
    </row>
    <row r="17" spans="1:20" s="331" customFormat="1" ht="18" customHeight="1" x14ac:dyDescent="0.25">
      <c r="A17" s="330"/>
      <c r="B17" s="931" t="s">
        <v>4</v>
      </c>
      <c r="C17" s="930"/>
      <c r="D17" s="932">
        <f t="shared" si="0"/>
        <v>53942</v>
      </c>
      <c r="E17" s="933">
        <f t="shared" si="1"/>
        <v>24.449742548408153</v>
      </c>
      <c r="F17" s="930"/>
      <c r="G17" s="932">
        <v>16629</v>
      </c>
      <c r="H17" s="933">
        <v>30.827555522598349</v>
      </c>
      <c r="I17" s="932">
        <v>14339</v>
      </c>
      <c r="J17" s="933">
        <v>86.228877262613508</v>
      </c>
      <c r="K17" s="930"/>
      <c r="L17" s="932">
        <v>17072</v>
      </c>
      <c r="M17" s="933">
        <v>31.64880797894034</v>
      </c>
      <c r="N17" s="932">
        <v>13938</v>
      </c>
      <c r="O17" s="933">
        <v>81.642455482661674</v>
      </c>
      <c r="P17" s="930"/>
      <c r="Q17" s="932">
        <v>20241</v>
      </c>
      <c r="R17" s="933">
        <v>37.523636498461308</v>
      </c>
      <c r="S17" s="932">
        <v>14441</v>
      </c>
      <c r="T17" s="933">
        <f t="shared" si="2"/>
        <v>71.345289264364411</v>
      </c>
    </row>
    <row r="18" spans="1:20" s="331" customFormat="1" ht="18" customHeight="1" x14ac:dyDescent="0.25">
      <c r="A18" s="330"/>
      <c r="B18" s="931" t="s">
        <v>40</v>
      </c>
      <c r="C18" s="930"/>
      <c r="D18" s="932">
        <f t="shared" si="0"/>
        <v>11412</v>
      </c>
      <c r="E18" s="933">
        <f t="shared" si="1"/>
        <v>5.1726013489012983</v>
      </c>
      <c r="F18" s="930"/>
      <c r="G18" s="932">
        <v>3983</v>
      </c>
      <c r="H18" s="933">
        <v>34.901857693655799</v>
      </c>
      <c r="I18" s="932">
        <v>3301</v>
      </c>
      <c r="J18" s="933">
        <v>82.877228219934722</v>
      </c>
      <c r="K18" s="930"/>
      <c r="L18" s="932">
        <v>4239</v>
      </c>
      <c r="M18" s="933">
        <v>37.145110410094638</v>
      </c>
      <c r="N18" s="932">
        <v>3520</v>
      </c>
      <c r="O18" s="933">
        <v>83.03845246520406</v>
      </c>
      <c r="P18" s="930"/>
      <c r="Q18" s="932">
        <v>3190</v>
      </c>
      <c r="R18" s="933">
        <v>27.953031896249563</v>
      </c>
      <c r="S18" s="932">
        <v>2416</v>
      </c>
      <c r="T18" s="933">
        <f t="shared" si="2"/>
        <v>75.736677115987462</v>
      </c>
    </row>
    <row r="19" spans="1:20" s="331" customFormat="1" ht="18" customHeight="1" x14ac:dyDescent="0.25">
      <c r="A19" s="330"/>
      <c r="B19" s="931" t="s">
        <v>41</v>
      </c>
      <c r="C19" s="930"/>
      <c r="D19" s="932">
        <f t="shared" si="0"/>
        <v>24001</v>
      </c>
      <c r="E19" s="933">
        <f t="shared" si="1"/>
        <v>10.878689535136703</v>
      </c>
      <c r="F19" s="930"/>
      <c r="G19" s="932">
        <v>6419</v>
      </c>
      <c r="H19" s="933">
        <v>26.744718970042914</v>
      </c>
      <c r="I19" s="932">
        <v>6100</v>
      </c>
      <c r="J19" s="933">
        <v>95.030378563639189</v>
      </c>
      <c r="K19" s="930"/>
      <c r="L19" s="932">
        <v>11738</v>
      </c>
      <c r="M19" s="933">
        <v>48.906295571017871</v>
      </c>
      <c r="N19" s="932">
        <v>10783</v>
      </c>
      <c r="O19" s="933">
        <v>91.864031351167156</v>
      </c>
      <c r="P19" s="930"/>
      <c r="Q19" s="932">
        <v>5844</v>
      </c>
      <c r="R19" s="933">
        <v>24.348985458939211</v>
      </c>
      <c r="S19" s="932">
        <v>4656</v>
      </c>
      <c r="T19" s="933">
        <f t="shared" si="2"/>
        <v>79.671457905544145</v>
      </c>
    </row>
    <row r="20" spans="1:20" s="331" customFormat="1" ht="18" customHeight="1" x14ac:dyDescent="0.25">
      <c r="A20" s="330"/>
      <c r="B20" s="931" t="s">
        <v>3</v>
      </c>
      <c r="C20" s="930"/>
      <c r="D20" s="932">
        <f t="shared" si="0"/>
        <v>24175</v>
      </c>
      <c r="E20" s="933">
        <f t="shared" si="1"/>
        <v>10.95755674813257</v>
      </c>
      <c r="F20" s="930"/>
      <c r="G20" s="932">
        <v>7662</v>
      </c>
      <c r="H20" s="933">
        <v>31.693898655635987</v>
      </c>
      <c r="I20" s="932">
        <v>4512</v>
      </c>
      <c r="J20" s="933">
        <v>58.888018794048548</v>
      </c>
      <c r="K20" s="930"/>
      <c r="L20" s="932">
        <v>9102</v>
      </c>
      <c r="M20" s="933">
        <v>37.65046535677353</v>
      </c>
      <c r="N20" s="932">
        <v>4764</v>
      </c>
      <c r="O20" s="933">
        <v>52.340145023071848</v>
      </c>
      <c r="P20" s="930"/>
      <c r="Q20" s="932">
        <v>7411</v>
      </c>
      <c r="R20" s="933">
        <v>30.655635987590486</v>
      </c>
      <c r="S20" s="932">
        <v>2721</v>
      </c>
      <c r="T20" s="933">
        <f t="shared" si="2"/>
        <v>36.715692888948858</v>
      </c>
    </row>
    <row r="21" spans="1:20" s="331" customFormat="1" ht="18" customHeight="1" x14ac:dyDescent="0.25">
      <c r="A21" s="330"/>
      <c r="B21" s="931" t="s">
        <v>2</v>
      </c>
      <c r="C21" s="930"/>
      <c r="D21" s="932">
        <f t="shared" si="0"/>
        <v>19928</v>
      </c>
      <c r="E21" s="933">
        <f t="shared" si="1"/>
        <v>9.0325621872507078</v>
      </c>
      <c r="F21" s="930"/>
      <c r="G21" s="932">
        <v>6120</v>
      </c>
      <c r="H21" s="933">
        <v>30.710558008831796</v>
      </c>
      <c r="I21" s="932">
        <v>5086</v>
      </c>
      <c r="J21" s="933">
        <v>83.104575163398692</v>
      </c>
      <c r="K21" s="930"/>
      <c r="L21" s="932">
        <v>6586</v>
      </c>
      <c r="M21" s="933">
        <v>33.048976314733039</v>
      </c>
      <c r="N21" s="932">
        <v>4713</v>
      </c>
      <c r="O21" s="933">
        <v>71.560886729426059</v>
      </c>
      <c r="P21" s="930"/>
      <c r="Q21" s="932">
        <v>7222</v>
      </c>
      <c r="R21" s="933">
        <v>36.240465676435171</v>
      </c>
      <c r="S21" s="932">
        <v>4481</v>
      </c>
      <c r="T21" s="933">
        <f t="shared" si="2"/>
        <v>62.04652450844641</v>
      </c>
    </row>
    <row r="22" spans="1:20" s="331" customFormat="1" ht="18" customHeight="1" x14ac:dyDescent="0.25">
      <c r="A22" s="330"/>
      <c r="B22" s="931" t="s">
        <v>35</v>
      </c>
      <c r="C22" s="930"/>
      <c r="D22" s="932">
        <f t="shared" si="0"/>
        <v>16407</v>
      </c>
      <c r="E22" s="933">
        <f t="shared" si="1"/>
        <v>7.4366342736964244</v>
      </c>
      <c r="F22" s="930"/>
      <c r="G22" s="932">
        <v>6029</v>
      </c>
      <c r="H22" s="933">
        <v>36.746510635704269</v>
      </c>
      <c r="I22" s="932">
        <v>5352</v>
      </c>
      <c r="J22" s="933">
        <v>88.770940454470065</v>
      </c>
      <c r="K22" s="930"/>
      <c r="L22" s="932">
        <v>5307</v>
      </c>
      <c r="M22" s="933">
        <v>32.345949899433165</v>
      </c>
      <c r="N22" s="932">
        <v>4259</v>
      </c>
      <c r="O22" s="933">
        <v>80.252496702468434</v>
      </c>
      <c r="P22" s="930"/>
      <c r="Q22" s="932">
        <v>5071</v>
      </c>
      <c r="R22" s="933">
        <v>30.907539464862559</v>
      </c>
      <c r="S22" s="932">
        <v>3709</v>
      </c>
      <c r="T22" s="933">
        <f t="shared" si="2"/>
        <v>73.14139223032933</v>
      </c>
    </row>
    <row r="23" spans="1:20" s="331" customFormat="1" ht="18" customHeight="1" x14ac:dyDescent="0.25">
      <c r="A23" s="330"/>
      <c r="B23" s="931" t="s">
        <v>42</v>
      </c>
      <c r="C23" s="930"/>
      <c r="D23" s="932">
        <f t="shared" si="0"/>
        <v>28431</v>
      </c>
      <c r="E23" s="933">
        <f t="shared" si="1"/>
        <v>12.886630647617666</v>
      </c>
      <c r="F23" s="930"/>
      <c r="G23" s="932">
        <v>13583</v>
      </c>
      <c r="H23" s="933">
        <v>47.775315676550242</v>
      </c>
      <c r="I23" s="932">
        <v>11574</v>
      </c>
      <c r="J23" s="933">
        <v>85.209452992711476</v>
      </c>
      <c r="K23" s="930"/>
      <c r="L23" s="932">
        <v>10160</v>
      </c>
      <c r="M23" s="933">
        <v>35.735640673912279</v>
      </c>
      <c r="N23" s="932">
        <v>8235</v>
      </c>
      <c r="O23" s="933">
        <v>81.053149606299215</v>
      </c>
      <c r="P23" s="930"/>
      <c r="Q23" s="932">
        <v>4688</v>
      </c>
      <c r="R23" s="933">
        <v>16.489043649537479</v>
      </c>
      <c r="S23" s="932">
        <v>3358</v>
      </c>
      <c r="T23" s="933">
        <f t="shared" si="2"/>
        <v>71.629692832764505</v>
      </c>
    </row>
    <row r="24" spans="1:20" s="331" customFormat="1" ht="18" customHeight="1" x14ac:dyDescent="0.25">
      <c r="A24" s="330">
        <v>47094</v>
      </c>
      <c r="B24" s="931" t="s">
        <v>43</v>
      </c>
      <c r="C24" s="930"/>
      <c r="D24" s="932">
        <f t="shared" si="0"/>
        <v>1417</v>
      </c>
      <c r="E24" s="933">
        <f t="shared" si="1"/>
        <v>0.64226920008702582</v>
      </c>
      <c r="F24" s="930"/>
      <c r="G24" s="932">
        <v>793</v>
      </c>
      <c r="H24" s="933">
        <v>55.963302752293572</v>
      </c>
      <c r="I24" s="932">
        <v>759</v>
      </c>
      <c r="J24" s="933">
        <v>95.712484237074406</v>
      </c>
      <c r="K24" s="930"/>
      <c r="L24" s="932">
        <v>446</v>
      </c>
      <c r="M24" s="933">
        <v>31.474947071277349</v>
      </c>
      <c r="N24" s="932">
        <v>402</v>
      </c>
      <c r="O24" s="933">
        <v>90.134529147982065</v>
      </c>
      <c r="P24" s="930"/>
      <c r="Q24" s="932">
        <v>178</v>
      </c>
      <c r="R24" s="933">
        <v>12.561750176429076</v>
      </c>
      <c r="S24" s="932">
        <v>140</v>
      </c>
      <c r="T24" s="933">
        <f t="shared" si="2"/>
        <v>78.651685393258433</v>
      </c>
    </row>
    <row r="25" spans="1:20" s="331" customFormat="1" ht="18" customHeight="1" x14ac:dyDescent="0.25">
      <c r="B25" s="931" t="s">
        <v>44</v>
      </c>
      <c r="C25" s="930"/>
      <c r="D25" s="932">
        <f t="shared" si="0"/>
        <v>2790</v>
      </c>
      <c r="E25" s="933">
        <f t="shared" si="1"/>
        <v>1.2645949670026833</v>
      </c>
      <c r="F25" s="930"/>
      <c r="G25" s="932">
        <v>740</v>
      </c>
      <c r="H25" s="933">
        <v>26.523297491039425</v>
      </c>
      <c r="I25" s="932">
        <v>582</v>
      </c>
      <c r="J25" s="933">
        <v>78.648648648648646</v>
      </c>
      <c r="K25" s="930"/>
      <c r="L25" s="932">
        <v>1313</v>
      </c>
      <c r="M25" s="933">
        <v>47.060931899641581</v>
      </c>
      <c r="N25" s="932">
        <v>996</v>
      </c>
      <c r="O25" s="933">
        <v>75.856816450875854</v>
      </c>
      <c r="P25" s="930"/>
      <c r="Q25" s="932">
        <v>737</v>
      </c>
      <c r="R25" s="933">
        <v>26.415770609318994</v>
      </c>
      <c r="S25" s="932">
        <v>439</v>
      </c>
      <c r="T25" s="933">
        <f t="shared" si="2"/>
        <v>59.565807327001352</v>
      </c>
    </row>
    <row r="26" spans="1:20" s="331" customFormat="1" ht="18" customHeight="1" x14ac:dyDescent="0.25">
      <c r="B26" s="931" t="s">
        <v>45</v>
      </c>
      <c r="C26" s="930"/>
      <c r="D26" s="932">
        <f t="shared" si="0"/>
        <v>1373</v>
      </c>
      <c r="E26" s="933">
        <f t="shared" si="1"/>
        <v>0.62232576691565744</v>
      </c>
      <c r="F26" s="930"/>
      <c r="G26" s="932">
        <v>669</v>
      </c>
      <c r="H26" s="933">
        <v>48.725418790968682</v>
      </c>
      <c r="I26" s="932">
        <v>579</v>
      </c>
      <c r="J26" s="933">
        <v>86.54708520179372</v>
      </c>
      <c r="K26" s="930"/>
      <c r="L26" s="932">
        <v>670</v>
      </c>
      <c r="M26" s="933">
        <v>48.79825200291333</v>
      </c>
      <c r="N26" s="932">
        <v>586</v>
      </c>
      <c r="O26" s="933">
        <v>87.462686567164184</v>
      </c>
      <c r="P26" s="930"/>
      <c r="Q26" s="932">
        <v>34</v>
      </c>
      <c r="R26" s="933">
        <v>2.4763292061179896</v>
      </c>
      <c r="S26" s="932">
        <v>26</v>
      </c>
      <c r="T26" s="933">
        <f t="shared" si="2"/>
        <v>76.470588235294116</v>
      </c>
    </row>
    <row r="27" spans="1:20" s="331" customFormat="1" ht="18" customHeight="1" x14ac:dyDescent="0.25">
      <c r="B27" s="931" t="s">
        <v>46</v>
      </c>
      <c r="C27" s="930"/>
      <c r="D27" s="932">
        <f t="shared" si="0"/>
        <v>1052</v>
      </c>
      <c r="E27" s="933">
        <f t="shared" si="1"/>
        <v>0.47682935673362831</v>
      </c>
      <c r="F27" s="930"/>
      <c r="G27" s="932">
        <v>493</v>
      </c>
      <c r="H27" s="933">
        <v>46.863117870722434</v>
      </c>
      <c r="I27" s="932">
        <v>417</v>
      </c>
      <c r="J27" s="933">
        <v>84.584178498985793</v>
      </c>
      <c r="K27" s="930"/>
      <c r="L27" s="932">
        <v>533</v>
      </c>
      <c r="M27" s="933">
        <v>50.665399239543731</v>
      </c>
      <c r="N27" s="932">
        <v>438</v>
      </c>
      <c r="O27" s="933">
        <v>82.176360225140712</v>
      </c>
      <c r="P27" s="930"/>
      <c r="Q27" s="932">
        <v>26</v>
      </c>
      <c r="R27" s="933">
        <v>2.4714828897338403</v>
      </c>
      <c r="S27" s="932">
        <v>17</v>
      </c>
      <c r="T27" s="933">
        <f t="shared" si="2"/>
        <v>65.384615384615387</v>
      </c>
    </row>
    <row r="28" spans="1:20" s="331" customFormat="1" ht="18" customHeight="1" x14ac:dyDescent="0.25">
      <c r="B28" s="953" t="s">
        <v>1</v>
      </c>
      <c r="C28" s="930"/>
      <c r="D28" s="954">
        <f t="shared" si="0"/>
        <v>5</v>
      </c>
      <c r="E28" s="955">
        <f t="shared" si="1"/>
        <v>2.2662992240191455E-3</v>
      </c>
      <c r="F28" s="930"/>
      <c r="G28" s="954">
        <v>1</v>
      </c>
      <c r="H28" s="955">
        <v>20</v>
      </c>
      <c r="I28" s="954">
        <v>1</v>
      </c>
      <c r="J28" s="955">
        <v>100</v>
      </c>
      <c r="K28" s="930"/>
      <c r="L28" s="954">
        <v>3</v>
      </c>
      <c r="M28" s="955">
        <v>60</v>
      </c>
      <c r="N28" s="954">
        <v>2</v>
      </c>
      <c r="O28" s="955">
        <v>66.666666666666657</v>
      </c>
      <c r="P28" s="930"/>
      <c r="Q28" s="954">
        <v>1</v>
      </c>
      <c r="R28" s="955">
        <v>20</v>
      </c>
      <c r="S28" s="954">
        <v>0</v>
      </c>
      <c r="T28" s="955">
        <f t="shared" si="2"/>
        <v>0</v>
      </c>
    </row>
    <row r="29" spans="1:20" s="319" customFormat="1" ht="18" customHeight="1" x14ac:dyDescent="0.25">
      <c r="B29" s="1288" t="s">
        <v>0</v>
      </c>
      <c r="C29" s="1281"/>
      <c r="D29" s="1289">
        <f>SUM(D11:D28)</f>
        <v>220624</v>
      </c>
      <c r="E29" s="1290">
        <f t="shared" si="1"/>
        <v>100</v>
      </c>
      <c r="F29" s="1281"/>
      <c r="G29" s="1289">
        <f>SUM(G11:G28)</f>
        <v>76124</v>
      </c>
      <c r="H29" s="1290">
        <f>G29/$D29*100</f>
        <v>34.503952425846691</v>
      </c>
      <c r="I29" s="1289">
        <f>SUM(I11:I28)</f>
        <v>64296</v>
      </c>
      <c r="J29" s="1290">
        <f>I29/G29*100</f>
        <v>84.46219326362251</v>
      </c>
      <c r="K29" s="1281"/>
      <c r="L29" s="1289">
        <f>SUM(L11:L28)</f>
        <v>80682</v>
      </c>
      <c r="M29" s="1290">
        <f>L29/$D29*100</f>
        <v>36.569910798462537</v>
      </c>
      <c r="N29" s="1289">
        <f>SUM(N11:N28)</f>
        <v>64421</v>
      </c>
      <c r="O29" s="1290">
        <f>N29/L29*100</f>
        <v>79.845566545202146</v>
      </c>
      <c r="P29" s="1281"/>
      <c r="Q29" s="1289">
        <f>SUM(Q11:Q28)</f>
        <v>63818</v>
      </c>
      <c r="R29" s="1290">
        <f>Q29/$D29*100</f>
        <v>28.926136775690768</v>
      </c>
      <c r="S29" s="1289">
        <f>SUM(S11:S28)</f>
        <v>43736</v>
      </c>
      <c r="T29" s="1290">
        <f>S29/Q29*100</f>
        <v>68.532388981165198</v>
      </c>
    </row>
    <row r="30" spans="1:20" s="328" customFormat="1" ht="6.75" customHeight="1" x14ac:dyDescent="0.25">
      <c r="B30" s="1624"/>
      <c r="C30" s="1624"/>
      <c r="D30" s="1624"/>
      <c r="E30" s="1624"/>
      <c r="F30" s="779"/>
    </row>
    <row r="31" spans="1:20" x14ac:dyDescent="0.35">
      <c r="B31" s="1625"/>
      <c r="C31" s="1625"/>
      <c r="D31" s="1625"/>
      <c r="E31" s="1625"/>
      <c r="F31" s="1625"/>
      <c r="G31" s="1625"/>
      <c r="H31" s="1625"/>
      <c r="I31" s="1625"/>
      <c r="J31" s="1625"/>
      <c r="K31" s="1625"/>
      <c r="L31" s="1625"/>
      <c r="M31" s="1625"/>
      <c r="N31" s="1625"/>
      <c r="O31" s="1625"/>
      <c r="P31" s="1625"/>
      <c r="Q31" s="1625"/>
      <c r="R31" s="1625"/>
    </row>
    <row r="32" spans="1:20" x14ac:dyDescent="0.35">
      <c r="G32" s="935"/>
      <c r="L32" s="935"/>
    </row>
    <row r="33" spans="2:12" x14ac:dyDescent="0.35">
      <c r="B33" s="935"/>
      <c r="L33" s="935"/>
    </row>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66</v>
      </c>
    </row>
    <row r="2" spans="1:22" s="343" customFormat="1" ht="49.5" customHeight="1" x14ac:dyDescent="0.35">
      <c r="B2" s="1386"/>
      <c r="C2" s="1386"/>
      <c r="D2" s="1386"/>
      <c r="E2" s="1386"/>
      <c r="F2" s="344"/>
      <c r="G2" s="1602"/>
      <c r="H2" s="1602"/>
      <c r="I2" s="1602"/>
      <c r="J2" s="1602"/>
      <c r="K2" s="1602"/>
      <c r="L2" s="1602"/>
      <c r="M2" s="1602"/>
      <c r="N2" s="1602"/>
      <c r="O2" s="1602"/>
      <c r="P2" s="1602"/>
      <c r="Q2" s="1602"/>
      <c r="R2" s="1602"/>
      <c r="T2" s="344"/>
    </row>
    <row r="3" spans="1:22" s="343" customFormat="1" ht="3" customHeight="1" x14ac:dyDescent="0.35">
      <c r="B3" s="344"/>
      <c r="C3" s="344"/>
      <c r="D3" s="344"/>
      <c r="E3" s="344"/>
      <c r="F3" s="344"/>
      <c r="L3" s="344"/>
      <c r="Q3" s="344"/>
      <c r="T3" s="344"/>
    </row>
    <row r="4" spans="1:22" s="345" customFormat="1" ht="15" customHeight="1" x14ac:dyDescent="0.25">
      <c r="B4" s="1424" t="s">
        <v>432</v>
      </c>
      <c r="C4" s="1424"/>
      <c r="D4" s="1424"/>
      <c r="E4" s="1424"/>
      <c r="F4" s="1424"/>
      <c r="G4" s="1424"/>
      <c r="H4" s="1424"/>
      <c r="I4" s="1424"/>
      <c r="J4" s="1424"/>
      <c r="K4" s="1424"/>
      <c r="L4" s="1424"/>
      <c r="M4" s="1424"/>
      <c r="N4" s="1424"/>
      <c r="O4" s="1424"/>
      <c r="P4" s="1424"/>
      <c r="Q4" s="1424"/>
      <c r="R4" s="1424"/>
      <c r="S4" s="1424"/>
      <c r="T4" s="1424"/>
      <c r="U4" s="924"/>
    </row>
    <row r="5" spans="1:22" s="345" customFormat="1" ht="1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925"/>
      <c r="V5" s="875"/>
    </row>
    <row r="6" spans="1:22" s="345" customFormat="1" ht="4.5" customHeight="1" x14ac:dyDescent="0.25"/>
    <row r="7" spans="1:22" s="322" customFormat="1" ht="15" customHeight="1" x14ac:dyDescent="0.25">
      <c r="A7" s="316"/>
      <c r="B7" s="1603" t="s">
        <v>12</v>
      </c>
      <c r="C7" s="920"/>
      <c r="D7" s="1613" t="s">
        <v>66</v>
      </c>
      <c r="E7" s="1608"/>
      <c r="F7" s="920"/>
      <c r="G7" s="1615" t="s">
        <v>31</v>
      </c>
      <c r="H7" s="1616"/>
      <c r="I7" s="1616"/>
      <c r="J7" s="1617"/>
      <c r="K7" s="921"/>
      <c r="L7" s="1615" t="s">
        <v>49</v>
      </c>
      <c r="M7" s="1616"/>
      <c r="N7" s="1616"/>
      <c r="O7" s="1617"/>
      <c r="P7" s="921"/>
      <c r="Q7" s="1615" t="s">
        <v>50</v>
      </c>
      <c r="R7" s="1616"/>
      <c r="S7" s="1616"/>
      <c r="T7" s="1617"/>
    </row>
    <row r="8" spans="1:22" s="322" customFormat="1" ht="35.25" customHeight="1" x14ac:dyDescent="0.25">
      <c r="A8" s="316"/>
      <c r="B8" s="1604"/>
      <c r="C8" s="920"/>
      <c r="D8" s="1614"/>
      <c r="E8" s="1611"/>
      <c r="F8" s="920"/>
      <c r="G8" s="1618" t="s">
        <v>69</v>
      </c>
      <c r="H8" s="1619"/>
      <c r="I8" s="1620" t="s">
        <v>287</v>
      </c>
      <c r="J8" s="1621"/>
      <c r="K8" s="957"/>
      <c r="L8" s="1622" t="s">
        <v>69</v>
      </c>
      <c r="M8" s="1623"/>
      <c r="N8" s="1620" t="s">
        <v>287</v>
      </c>
      <c r="O8" s="1621"/>
      <c r="P8" s="957"/>
      <c r="Q8" s="1622" t="s">
        <v>69</v>
      </c>
      <c r="R8" s="1623"/>
      <c r="S8" s="1620" t="s">
        <v>287</v>
      </c>
      <c r="T8" s="1621"/>
    </row>
    <row r="9" spans="1:22" s="322" customFormat="1" ht="29.25" customHeight="1" x14ac:dyDescent="0.25">
      <c r="A9" s="316"/>
      <c r="B9" s="1605"/>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86006</v>
      </c>
      <c r="E11" s="928">
        <f>D11/D$29*100</f>
        <v>13.908996228660882</v>
      </c>
      <c r="F11" s="930"/>
      <c r="G11" s="927">
        <v>26726</v>
      </c>
      <c r="H11" s="928">
        <v>31.07457619235867</v>
      </c>
      <c r="I11" s="927">
        <v>21590</v>
      </c>
      <c r="J11" s="928">
        <v>80.782758362643108</v>
      </c>
      <c r="K11" s="930"/>
      <c r="L11" s="927">
        <v>39795</v>
      </c>
      <c r="M11" s="928">
        <v>46.27002767248797</v>
      </c>
      <c r="N11" s="927">
        <v>31537</v>
      </c>
      <c r="O11" s="928">
        <v>79.248649327804998</v>
      </c>
      <c r="P11" s="930"/>
      <c r="Q11" s="927">
        <v>19485</v>
      </c>
      <c r="R11" s="928">
        <v>22.65539613515336</v>
      </c>
      <c r="S11" s="927">
        <v>15546</v>
      </c>
      <c r="T11" s="928">
        <f>IFERROR(S11/Q11*100,"-")</f>
        <v>79.784449576597382</v>
      </c>
    </row>
    <row r="12" spans="1:22" s="331" customFormat="1" ht="18" customHeight="1" x14ac:dyDescent="0.25">
      <c r="A12" s="330"/>
      <c r="B12" s="931" t="s">
        <v>7</v>
      </c>
      <c r="C12" s="930"/>
      <c r="D12" s="932">
        <f t="shared" ref="D12:D28" si="0">G12+L12+Q12</f>
        <v>22777</v>
      </c>
      <c r="E12" s="933">
        <f t="shared" ref="E12:E29" si="1">D12/D$29*100</f>
        <v>3.6835244878288607</v>
      </c>
      <c r="F12" s="930"/>
      <c r="G12" s="932">
        <v>5030</v>
      </c>
      <c r="H12" s="933">
        <v>22.083680906177282</v>
      </c>
      <c r="I12" s="932">
        <v>3694</v>
      </c>
      <c r="J12" s="933">
        <v>73.439363817097416</v>
      </c>
      <c r="K12" s="930"/>
      <c r="L12" s="932">
        <v>8386</v>
      </c>
      <c r="M12" s="933">
        <v>36.817842560477679</v>
      </c>
      <c r="N12" s="932">
        <v>5924</v>
      </c>
      <c r="O12" s="933">
        <v>70.641545432864291</v>
      </c>
      <c r="P12" s="930"/>
      <c r="Q12" s="932">
        <v>9361</v>
      </c>
      <c r="R12" s="933">
        <v>41.098476533345043</v>
      </c>
      <c r="S12" s="932">
        <v>6323</v>
      </c>
      <c r="T12" s="933">
        <f t="shared" ref="T12:T28" si="2">IFERROR(S12/Q12*100,"-")</f>
        <v>67.54620232881102</v>
      </c>
    </row>
    <row r="13" spans="1:22" s="331" customFormat="1" ht="18" customHeight="1" x14ac:dyDescent="0.25">
      <c r="A13" s="330"/>
      <c r="B13" s="931" t="s">
        <v>37</v>
      </c>
      <c r="C13" s="930"/>
      <c r="D13" s="932">
        <f t="shared" si="0"/>
        <v>12020</v>
      </c>
      <c r="E13" s="933">
        <f t="shared" si="1"/>
        <v>1.9438892015499361</v>
      </c>
      <c r="F13" s="930"/>
      <c r="G13" s="932">
        <v>2785</v>
      </c>
      <c r="H13" s="933">
        <v>23.169717138103159</v>
      </c>
      <c r="I13" s="932">
        <v>2500</v>
      </c>
      <c r="J13" s="933">
        <v>89.766606822262119</v>
      </c>
      <c r="K13" s="930"/>
      <c r="L13" s="932">
        <v>4276</v>
      </c>
      <c r="M13" s="933">
        <v>35.574043261231282</v>
      </c>
      <c r="N13" s="932">
        <v>3670</v>
      </c>
      <c r="O13" s="933">
        <v>85.827876520112255</v>
      </c>
      <c r="P13" s="930"/>
      <c r="Q13" s="932">
        <v>4959</v>
      </c>
      <c r="R13" s="933">
        <v>41.256239600665559</v>
      </c>
      <c r="S13" s="932">
        <v>3884</v>
      </c>
      <c r="T13" s="933">
        <f t="shared" si="2"/>
        <v>78.322242387578143</v>
      </c>
    </row>
    <row r="14" spans="1:22" s="331" customFormat="1" ht="18" customHeight="1" x14ac:dyDescent="0.25">
      <c r="A14" s="330"/>
      <c r="B14" s="931" t="s">
        <v>38</v>
      </c>
      <c r="C14" s="930"/>
      <c r="D14" s="932">
        <f t="shared" si="0"/>
        <v>24131</v>
      </c>
      <c r="E14" s="933">
        <f t="shared" si="1"/>
        <v>3.9024950351581955</v>
      </c>
      <c r="F14" s="930"/>
      <c r="G14" s="932">
        <v>4676</v>
      </c>
      <c r="H14" s="933">
        <v>19.377564129128508</v>
      </c>
      <c r="I14" s="932">
        <v>2126</v>
      </c>
      <c r="J14" s="933">
        <v>45.466210436270316</v>
      </c>
      <c r="K14" s="930"/>
      <c r="L14" s="932">
        <v>8069</v>
      </c>
      <c r="M14" s="933">
        <v>33.438315859268165</v>
      </c>
      <c r="N14" s="932">
        <v>2837</v>
      </c>
      <c r="O14" s="933">
        <v>35.159251456190361</v>
      </c>
      <c r="P14" s="930"/>
      <c r="Q14" s="932">
        <v>11386</v>
      </c>
      <c r="R14" s="933">
        <v>47.184120011603333</v>
      </c>
      <c r="S14" s="932">
        <v>3232</v>
      </c>
      <c r="T14" s="933">
        <f t="shared" si="2"/>
        <v>28.385736869840155</v>
      </c>
    </row>
    <row r="15" spans="1:22" s="331" customFormat="1" ht="18" customHeight="1" x14ac:dyDescent="0.25">
      <c r="A15" s="330"/>
      <c r="B15" s="931" t="s">
        <v>6</v>
      </c>
      <c r="C15" s="930"/>
      <c r="D15" s="932">
        <f t="shared" si="0"/>
        <v>19511</v>
      </c>
      <c r="E15" s="933">
        <f t="shared" si="1"/>
        <v>3.1553429460433282</v>
      </c>
      <c r="F15" s="930"/>
      <c r="G15" s="932">
        <v>6595</v>
      </c>
      <c r="H15" s="933">
        <v>33.801445338526989</v>
      </c>
      <c r="I15" s="932">
        <v>5184</v>
      </c>
      <c r="J15" s="933">
        <v>78.605003790750573</v>
      </c>
      <c r="K15" s="930"/>
      <c r="L15" s="932">
        <v>7321</v>
      </c>
      <c r="M15" s="933">
        <v>37.522423248423962</v>
      </c>
      <c r="N15" s="932">
        <v>5875</v>
      </c>
      <c r="O15" s="933">
        <v>80.248599918043979</v>
      </c>
      <c r="P15" s="930"/>
      <c r="Q15" s="932">
        <v>5595</v>
      </c>
      <c r="R15" s="933">
        <v>28.676131413049049</v>
      </c>
      <c r="S15" s="932">
        <v>4514</v>
      </c>
      <c r="T15" s="933">
        <f t="shared" si="2"/>
        <v>80.679177837354771</v>
      </c>
    </row>
    <row r="16" spans="1:22" s="331" customFormat="1" ht="18" customHeight="1" x14ac:dyDescent="0.25">
      <c r="A16" s="330"/>
      <c r="B16" s="931" t="s">
        <v>5</v>
      </c>
      <c r="C16" s="930"/>
      <c r="D16" s="932">
        <f t="shared" si="0"/>
        <v>9356</v>
      </c>
      <c r="E16" s="933">
        <f t="shared" si="1"/>
        <v>1.5130638410733115</v>
      </c>
      <c r="F16" s="930"/>
      <c r="G16" s="932">
        <v>2296</v>
      </c>
      <c r="H16" s="933">
        <v>24.540401881145787</v>
      </c>
      <c r="I16" s="932">
        <v>1953</v>
      </c>
      <c r="J16" s="933">
        <v>85.060975609756099</v>
      </c>
      <c r="K16" s="930"/>
      <c r="L16" s="932">
        <v>3616</v>
      </c>
      <c r="M16" s="933">
        <v>38.648995297135528</v>
      </c>
      <c r="N16" s="932">
        <v>2694</v>
      </c>
      <c r="O16" s="933">
        <v>74.502212389380531</v>
      </c>
      <c r="P16" s="930"/>
      <c r="Q16" s="932">
        <v>3444</v>
      </c>
      <c r="R16" s="933">
        <v>36.810602821718689</v>
      </c>
      <c r="S16" s="932">
        <v>2449</v>
      </c>
      <c r="T16" s="933">
        <f t="shared" si="2"/>
        <v>71.109175377468063</v>
      </c>
    </row>
    <row r="17" spans="1:20" s="331" customFormat="1" ht="18" customHeight="1" x14ac:dyDescent="0.25">
      <c r="A17" s="330"/>
      <c r="B17" s="931" t="s">
        <v>4</v>
      </c>
      <c r="C17" s="930"/>
      <c r="D17" s="932">
        <f t="shared" si="0"/>
        <v>36238</v>
      </c>
      <c r="E17" s="933">
        <f t="shared" si="1"/>
        <v>5.8604539838408147</v>
      </c>
      <c r="F17" s="930"/>
      <c r="G17" s="932">
        <v>9643</v>
      </c>
      <c r="H17" s="933">
        <v>26.6101882002318</v>
      </c>
      <c r="I17" s="932">
        <v>6957</v>
      </c>
      <c r="J17" s="933">
        <v>72.145597842994931</v>
      </c>
      <c r="K17" s="930"/>
      <c r="L17" s="932">
        <v>13242</v>
      </c>
      <c r="M17" s="933">
        <v>36.541751752304215</v>
      </c>
      <c r="N17" s="932">
        <v>9280</v>
      </c>
      <c r="O17" s="933">
        <v>70.080048331067815</v>
      </c>
      <c r="P17" s="930"/>
      <c r="Q17" s="932">
        <v>13353</v>
      </c>
      <c r="R17" s="933">
        <v>36.848060047463989</v>
      </c>
      <c r="S17" s="932">
        <v>9585</v>
      </c>
      <c r="T17" s="933">
        <f t="shared" si="2"/>
        <v>71.781622107391598</v>
      </c>
    </row>
    <row r="18" spans="1:20" s="331" customFormat="1" ht="18" customHeight="1" x14ac:dyDescent="0.25">
      <c r="A18" s="330"/>
      <c r="B18" s="931" t="s">
        <v>40</v>
      </c>
      <c r="C18" s="930"/>
      <c r="D18" s="932">
        <f t="shared" si="0"/>
        <v>18679</v>
      </c>
      <c r="E18" s="933">
        <f t="shared" si="1"/>
        <v>3.0207908815100879</v>
      </c>
      <c r="F18" s="930"/>
      <c r="G18" s="932">
        <v>7874</v>
      </c>
      <c r="H18" s="933">
        <v>42.154290914931209</v>
      </c>
      <c r="I18" s="932">
        <v>3920</v>
      </c>
      <c r="J18" s="933">
        <v>49.784099568199139</v>
      </c>
      <c r="K18" s="930"/>
      <c r="L18" s="932">
        <v>7633</v>
      </c>
      <c r="M18" s="933">
        <v>40.86407195245998</v>
      </c>
      <c r="N18" s="932">
        <v>4502</v>
      </c>
      <c r="O18" s="933">
        <v>58.98074151709681</v>
      </c>
      <c r="P18" s="930"/>
      <c r="Q18" s="932">
        <v>3172</v>
      </c>
      <c r="R18" s="933">
        <v>16.981637132608814</v>
      </c>
      <c r="S18" s="932">
        <v>2073</v>
      </c>
      <c r="T18" s="933">
        <f t="shared" si="2"/>
        <v>65.353089533417403</v>
      </c>
    </row>
    <row r="19" spans="1:20" s="331" customFormat="1" ht="18" customHeight="1" x14ac:dyDescent="0.25">
      <c r="A19" s="330"/>
      <c r="B19" s="931" t="s">
        <v>41</v>
      </c>
      <c r="C19" s="930"/>
      <c r="D19" s="932">
        <f t="shared" si="0"/>
        <v>131635</v>
      </c>
      <c r="E19" s="933">
        <f t="shared" si="1"/>
        <v>21.288174296674363</v>
      </c>
      <c r="F19" s="930"/>
      <c r="G19" s="932">
        <v>21163</v>
      </c>
      <c r="H19" s="933">
        <v>16.077031184715313</v>
      </c>
      <c r="I19" s="932">
        <v>14044</v>
      </c>
      <c r="J19" s="933">
        <v>66.361101923167794</v>
      </c>
      <c r="K19" s="930"/>
      <c r="L19" s="932">
        <v>47324</v>
      </c>
      <c r="M19" s="933">
        <v>35.95092490599005</v>
      </c>
      <c r="N19" s="932">
        <v>34286</v>
      </c>
      <c r="O19" s="933">
        <v>72.449497083932044</v>
      </c>
      <c r="P19" s="930"/>
      <c r="Q19" s="932">
        <v>63148</v>
      </c>
      <c r="R19" s="933">
        <v>47.972043909294641</v>
      </c>
      <c r="S19" s="932">
        <v>52664</v>
      </c>
      <c r="T19" s="933">
        <f t="shared" si="2"/>
        <v>83.397732311395458</v>
      </c>
    </row>
    <row r="20" spans="1:20" s="331" customFormat="1" ht="18" customHeight="1" x14ac:dyDescent="0.25">
      <c r="A20" s="330"/>
      <c r="B20" s="931" t="s">
        <v>3</v>
      </c>
      <c r="C20" s="930"/>
      <c r="D20" s="932">
        <f t="shared" si="0"/>
        <v>104605</v>
      </c>
      <c r="E20" s="933">
        <f t="shared" si="1"/>
        <v>16.916849411658159</v>
      </c>
      <c r="F20" s="930"/>
      <c r="G20" s="932">
        <v>29604</v>
      </c>
      <c r="H20" s="933">
        <v>28.300750442139478</v>
      </c>
      <c r="I20" s="932">
        <v>12000</v>
      </c>
      <c r="J20" s="933">
        <v>40.535062829347382</v>
      </c>
      <c r="K20" s="930"/>
      <c r="L20" s="932">
        <v>38537</v>
      </c>
      <c r="M20" s="933">
        <v>36.840495196214327</v>
      </c>
      <c r="N20" s="932">
        <v>14792</v>
      </c>
      <c r="O20" s="933">
        <v>38.383890806238163</v>
      </c>
      <c r="P20" s="930"/>
      <c r="Q20" s="932">
        <v>36464</v>
      </c>
      <c r="R20" s="933">
        <v>34.858754361646191</v>
      </c>
      <c r="S20" s="932">
        <v>14695</v>
      </c>
      <c r="T20" s="933">
        <f t="shared" si="2"/>
        <v>40.300021939447127</v>
      </c>
    </row>
    <row r="21" spans="1:20" s="331" customFormat="1" ht="18" customHeight="1" x14ac:dyDescent="0.25">
      <c r="A21" s="330"/>
      <c r="B21" s="931" t="s">
        <v>2</v>
      </c>
      <c r="C21" s="930"/>
      <c r="D21" s="932">
        <f t="shared" si="0"/>
        <v>6876</v>
      </c>
      <c r="E21" s="933">
        <f t="shared" si="1"/>
        <v>1.1119951871761533</v>
      </c>
      <c r="F21" s="930"/>
      <c r="G21" s="932">
        <v>2046</v>
      </c>
      <c r="H21" s="933">
        <v>29.755671902268759</v>
      </c>
      <c r="I21" s="932">
        <v>1657</v>
      </c>
      <c r="J21" s="933">
        <v>80.987292277614856</v>
      </c>
      <c r="K21" s="930"/>
      <c r="L21" s="932">
        <v>2623</v>
      </c>
      <c r="M21" s="933">
        <v>38.147178592204774</v>
      </c>
      <c r="N21" s="932">
        <v>2199</v>
      </c>
      <c r="O21" s="933">
        <v>83.835303088067107</v>
      </c>
      <c r="P21" s="930"/>
      <c r="Q21" s="932">
        <v>2207</v>
      </c>
      <c r="R21" s="933">
        <v>32.097149505526467</v>
      </c>
      <c r="S21" s="932">
        <v>1922</v>
      </c>
      <c r="T21" s="933">
        <f t="shared" si="2"/>
        <v>87.086542818305389</v>
      </c>
    </row>
    <row r="22" spans="1:20" s="331" customFormat="1" ht="18" customHeight="1" x14ac:dyDescent="0.25">
      <c r="A22" s="330"/>
      <c r="B22" s="931" t="s">
        <v>35</v>
      </c>
      <c r="C22" s="930"/>
      <c r="D22" s="932">
        <f t="shared" si="0"/>
        <v>19998</v>
      </c>
      <c r="E22" s="933">
        <f t="shared" si="1"/>
        <v>3.234101185740069</v>
      </c>
      <c r="F22" s="930"/>
      <c r="G22" s="932">
        <v>5475</v>
      </c>
      <c r="H22" s="933">
        <v>27.377737773777376</v>
      </c>
      <c r="I22" s="932">
        <v>4288</v>
      </c>
      <c r="J22" s="933">
        <v>78.319634703196357</v>
      </c>
      <c r="K22" s="930"/>
      <c r="L22" s="932">
        <v>7001</v>
      </c>
      <c r="M22" s="933">
        <v>35.008500850085007</v>
      </c>
      <c r="N22" s="932">
        <v>5507</v>
      </c>
      <c r="O22" s="933">
        <v>78.660191401228403</v>
      </c>
      <c r="P22" s="930"/>
      <c r="Q22" s="932">
        <v>7522</v>
      </c>
      <c r="R22" s="933">
        <v>37.61376137613761</v>
      </c>
      <c r="S22" s="932">
        <v>5595</v>
      </c>
      <c r="T22" s="933">
        <f t="shared" si="2"/>
        <v>74.381813347513955</v>
      </c>
    </row>
    <row r="23" spans="1:20" s="331" customFormat="1" ht="18" customHeight="1" x14ac:dyDescent="0.25">
      <c r="A23" s="330"/>
      <c r="B23" s="931" t="s">
        <v>42</v>
      </c>
      <c r="C23" s="930"/>
      <c r="D23" s="932">
        <f t="shared" si="0"/>
        <v>50340</v>
      </c>
      <c r="E23" s="933">
        <f t="shared" si="1"/>
        <v>8.1410467891866727</v>
      </c>
      <c r="F23" s="930"/>
      <c r="G23" s="932">
        <v>16009</v>
      </c>
      <c r="H23" s="933">
        <v>31.80174811283274</v>
      </c>
      <c r="I23" s="932">
        <v>10811</v>
      </c>
      <c r="J23" s="933">
        <v>67.530763945280782</v>
      </c>
      <c r="K23" s="930"/>
      <c r="L23" s="932">
        <v>20155</v>
      </c>
      <c r="M23" s="933">
        <v>40.037743345252288</v>
      </c>
      <c r="N23" s="932">
        <v>13992</v>
      </c>
      <c r="O23" s="933">
        <v>69.421979657653182</v>
      </c>
      <c r="P23" s="930"/>
      <c r="Q23" s="932">
        <v>14176</v>
      </c>
      <c r="R23" s="933">
        <v>28.160508541914979</v>
      </c>
      <c r="S23" s="932">
        <v>10714</v>
      </c>
      <c r="T23" s="933">
        <f t="shared" si="2"/>
        <v>75.578442437923258</v>
      </c>
    </row>
    <row r="24" spans="1:20" s="331" customFormat="1" ht="18" customHeight="1" x14ac:dyDescent="0.25">
      <c r="A24" s="330">
        <v>47094</v>
      </c>
      <c r="B24" s="931" t="s">
        <v>43</v>
      </c>
      <c r="C24" s="930"/>
      <c r="D24" s="932">
        <f t="shared" si="0"/>
        <v>26386</v>
      </c>
      <c r="E24" s="933">
        <f t="shared" si="1"/>
        <v>4.2671764119880713</v>
      </c>
      <c r="F24" s="930"/>
      <c r="G24" s="932">
        <v>7714</v>
      </c>
      <c r="H24" s="933">
        <v>29.235200485105739</v>
      </c>
      <c r="I24" s="932">
        <v>6068</v>
      </c>
      <c r="J24" s="933">
        <v>78.662172673061974</v>
      </c>
      <c r="K24" s="930"/>
      <c r="L24" s="932">
        <v>10040</v>
      </c>
      <c r="M24" s="933">
        <v>38.050481315849318</v>
      </c>
      <c r="N24" s="932">
        <v>7596</v>
      </c>
      <c r="O24" s="933">
        <v>75.657370517928285</v>
      </c>
      <c r="P24" s="930"/>
      <c r="Q24" s="932">
        <v>8632</v>
      </c>
      <c r="R24" s="933">
        <v>32.714318199044953</v>
      </c>
      <c r="S24" s="932">
        <v>6018</v>
      </c>
      <c r="T24" s="933">
        <f t="shared" si="2"/>
        <v>69.717330861909176</v>
      </c>
    </row>
    <row r="25" spans="1:20" s="331" customFormat="1" ht="18" customHeight="1" x14ac:dyDescent="0.25">
      <c r="B25" s="931" t="s">
        <v>44</v>
      </c>
      <c r="C25" s="930"/>
      <c r="D25" s="932">
        <f t="shared" si="0"/>
        <v>9701</v>
      </c>
      <c r="E25" s="933">
        <f t="shared" si="1"/>
        <v>1.5688576659098112</v>
      </c>
      <c r="F25" s="930"/>
      <c r="G25" s="932">
        <v>1367</v>
      </c>
      <c r="H25" s="933">
        <v>14.091330790640141</v>
      </c>
      <c r="I25" s="932">
        <v>939</v>
      </c>
      <c r="J25" s="933">
        <v>68.690563277249453</v>
      </c>
      <c r="K25" s="930"/>
      <c r="L25" s="932">
        <v>3084</v>
      </c>
      <c r="M25" s="933">
        <v>31.790537058035255</v>
      </c>
      <c r="N25" s="932">
        <v>1938</v>
      </c>
      <c r="O25" s="933">
        <v>62.840466926070036</v>
      </c>
      <c r="P25" s="930"/>
      <c r="Q25" s="932">
        <v>5250</v>
      </c>
      <c r="R25" s="933">
        <v>54.118132151324602</v>
      </c>
      <c r="S25" s="932">
        <v>2908</v>
      </c>
      <c r="T25" s="933">
        <f t="shared" si="2"/>
        <v>55.390476190476193</v>
      </c>
    </row>
    <row r="26" spans="1:20" s="331" customFormat="1" ht="18" customHeight="1" x14ac:dyDescent="0.25">
      <c r="B26" s="931" t="s">
        <v>45</v>
      </c>
      <c r="C26" s="930"/>
      <c r="D26" s="932">
        <f t="shared" si="0"/>
        <v>37042</v>
      </c>
      <c r="E26" s="933">
        <f t="shared" si="1"/>
        <v>5.9904778538945704</v>
      </c>
      <c r="F26" s="930"/>
      <c r="G26" s="932">
        <v>7294</v>
      </c>
      <c r="H26" s="933">
        <v>19.691161384374496</v>
      </c>
      <c r="I26" s="932">
        <v>3714</v>
      </c>
      <c r="J26" s="933">
        <v>50.918563202632306</v>
      </c>
      <c r="K26" s="930"/>
      <c r="L26" s="932">
        <v>12413</v>
      </c>
      <c r="M26" s="933">
        <v>33.510609578316505</v>
      </c>
      <c r="N26" s="932">
        <v>6392</v>
      </c>
      <c r="O26" s="933">
        <v>51.494401031176992</v>
      </c>
      <c r="P26" s="930"/>
      <c r="Q26" s="932">
        <v>17335</v>
      </c>
      <c r="R26" s="933">
        <v>46.798229037309</v>
      </c>
      <c r="S26" s="932">
        <v>9913</v>
      </c>
      <c r="T26" s="933">
        <f t="shared" si="2"/>
        <v>57.184886068647245</v>
      </c>
    </row>
    <row r="27" spans="1:20" s="331" customFormat="1" ht="18" customHeight="1" x14ac:dyDescent="0.25">
      <c r="B27" s="931" t="s">
        <v>46</v>
      </c>
      <c r="C27" s="930"/>
      <c r="D27" s="932">
        <f t="shared" si="0"/>
        <v>1195</v>
      </c>
      <c r="E27" s="933">
        <f t="shared" si="1"/>
        <v>0.19325687153512261</v>
      </c>
      <c r="F27" s="930"/>
      <c r="G27" s="932">
        <v>483</v>
      </c>
      <c r="H27" s="933">
        <v>40.418410041841</v>
      </c>
      <c r="I27" s="932">
        <v>165</v>
      </c>
      <c r="J27" s="933">
        <v>34.161490683229815</v>
      </c>
      <c r="K27" s="930"/>
      <c r="L27" s="932">
        <v>708</v>
      </c>
      <c r="M27" s="933">
        <v>59.246861924686186</v>
      </c>
      <c r="N27" s="932">
        <v>239</v>
      </c>
      <c r="O27" s="933">
        <v>33.757062146892657</v>
      </c>
      <c r="P27" s="930"/>
      <c r="Q27" s="932">
        <v>4</v>
      </c>
      <c r="R27" s="933">
        <v>0.33472803347280333</v>
      </c>
      <c r="S27" s="932">
        <v>3</v>
      </c>
      <c r="T27" s="933">
        <f t="shared" si="2"/>
        <v>75</v>
      </c>
    </row>
    <row r="28" spans="1:20" s="331" customFormat="1" ht="18" customHeight="1" x14ac:dyDescent="0.25">
      <c r="B28" s="953" t="s">
        <v>1</v>
      </c>
      <c r="C28" s="930"/>
      <c r="D28" s="954">
        <f t="shared" si="0"/>
        <v>1852</v>
      </c>
      <c r="E28" s="955">
        <f t="shared" si="1"/>
        <v>0.29950772057158753</v>
      </c>
      <c r="F28" s="930"/>
      <c r="G28" s="954">
        <v>676</v>
      </c>
      <c r="H28" s="955">
        <v>36.501079913606908</v>
      </c>
      <c r="I28" s="954">
        <v>656</v>
      </c>
      <c r="J28" s="955">
        <v>97.041420118343197</v>
      </c>
      <c r="K28" s="930"/>
      <c r="L28" s="954">
        <v>699</v>
      </c>
      <c r="M28" s="955">
        <v>37.742980561555072</v>
      </c>
      <c r="N28" s="954">
        <v>677</v>
      </c>
      <c r="O28" s="955">
        <v>96.852646638054367</v>
      </c>
      <c r="P28" s="930"/>
      <c r="Q28" s="954">
        <v>477</v>
      </c>
      <c r="R28" s="955">
        <v>25.755939524838013</v>
      </c>
      <c r="S28" s="954">
        <v>457</v>
      </c>
      <c r="T28" s="955">
        <f t="shared" si="2"/>
        <v>95.807127882599588</v>
      </c>
    </row>
    <row r="29" spans="1:20" s="319" customFormat="1" ht="18" customHeight="1" x14ac:dyDescent="0.25">
      <c r="B29" s="1288" t="s">
        <v>0</v>
      </c>
      <c r="C29" s="1281"/>
      <c r="D29" s="1289">
        <f>SUM(D11:D28)</f>
        <v>618348</v>
      </c>
      <c r="E29" s="1290">
        <f t="shared" si="1"/>
        <v>100</v>
      </c>
      <c r="F29" s="1281"/>
      <c r="G29" s="1289">
        <f>SUM(G11:G28)</f>
        <v>157456</v>
      </c>
      <c r="H29" s="1290">
        <f>G29/$D29*100</f>
        <v>25.463978212915706</v>
      </c>
      <c r="I29" s="1289">
        <f>SUM(I11:I28)</f>
        <v>102266</v>
      </c>
      <c r="J29" s="1290">
        <f>I29/G29*100</f>
        <v>64.948938116045113</v>
      </c>
      <c r="K29" s="1281"/>
      <c r="L29" s="1289">
        <f>SUM(L11:L28)</f>
        <v>234922</v>
      </c>
      <c r="M29" s="1290">
        <f>L29/$D29*100</f>
        <v>37.991875125333955</v>
      </c>
      <c r="N29" s="1289">
        <f>SUM(N11:N28)</f>
        <v>153937</v>
      </c>
      <c r="O29" s="1290">
        <f>N29/L29*100</f>
        <v>65.526855722324868</v>
      </c>
      <c r="P29" s="1281"/>
      <c r="Q29" s="1289">
        <f>SUM(Q11:Q28)</f>
        <v>225970</v>
      </c>
      <c r="R29" s="1290">
        <f>Q29/$D29*100</f>
        <v>36.544146661750347</v>
      </c>
      <c r="S29" s="1289">
        <f>SUM(S11:S28)</f>
        <v>152495</v>
      </c>
      <c r="T29" s="1290">
        <f>S29/Q29*100</f>
        <v>67.484621852458289</v>
      </c>
    </row>
    <row r="30" spans="1:20" s="328" customFormat="1" ht="6.75" customHeight="1" x14ac:dyDescent="0.25">
      <c r="B30" s="1624"/>
      <c r="C30" s="1624"/>
      <c r="D30" s="1624"/>
      <c r="E30" s="1624"/>
      <c r="F30" s="779"/>
    </row>
    <row r="31" spans="1:20" x14ac:dyDescent="0.35">
      <c r="B31" s="1625"/>
      <c r="C31" s="1625"/>
      <c r="D31" s="1625"/>
      <c r="E31" s="1625"/>
      <c r="F31" s="1625"/>
      <c r="G31" s="1625"/>
      <c r="H31" s="1625"/>
      <c r="I31" s="1625"/>
      <c r="J31" s="1625"/>
      <c r="K31" s="1625"/>
      <c r="L31" s="1625"/>
      <c r="M31" s="1625"/>
      <c r="N31" s="1625"/>
      <c r="O31" s="1625"/>
      <c r="P31" s="1625"/>
      <c r="Q31" s="1625"/>
      <c r="R31" s="1625"/>
    </row>
    <row r="32" spans="1:20" x14ac:dyDescent="0.35">
      <c r="G32" s="935"/>
      <c r="L32" s="935"/>
    </row>
    <row r="33" spans="2:12" x14ac:dyDescent="0.35">
      <c r="B33" s="935"/>
      <c r="L33" s="935"/>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65</v>
      </c>
    </row>
    <row r="2" spans="1:22" s="343" customFormat="1" ht="49.5" customHeight="1" x14ac:dyDescent="0.35">
      <c r="B2" s="1386"/>
      <c r="C2" s="1386"/>
      <c r="D2" s="1386"/>
      <c r="E2" s="1386"/>
      <c r="F2" s="344"/>
      <c r="G2" s="1602"/>
      <c r="H2" s="1602"/>
      <c r="I2" s="1602"/>
      <c r="J2" s="1602"/>
      <c r="K2" s="1602"/>
      <c r="L2" s="1602"/>
      <c r="M2" s="1602"/>
      <c r="N2" s="1602"/>
      <c r="O2" s="1602"/>
      <c r="P2" s="1602"/>
      <c r="Q2" s="1602"/>
      <c r="R2" s="1602"/>
      <c r="T2" s="344"/>
    </row>
    <row r="3" spans="1:22" s="343" customFormat="1" ht="3" customHeight="1" x14ac:dyDescent="0.35">
      <c r="B3" s="344"/>
      <c r="C3" s="344"/>
      <c r="D3" s="344"/>
      <c r="E3" s="344"/>
      <c r="F3" s="344"/>
      <c r="L3" s="344"/>
      <c r="Q3" s="344"/>
      <c r="T3" s="344"/>
    </row>
    <row r="4" spans="1:22" s="345" customFormat="1" ht="15" customHeight="1" x14ac:dyDescent="0.25">
      <c r="B4" s="1424" t="s">
        <v>431</v>
      </c>
      <c r="C4" s="1424"/>
      <c r="D4" s="1424"/>
      <c r="E4" s="1424"/>
      <c r="F4" s="1424"/>
      <c r="G4" s="1424"/>
      <c r="H4" s="1424"/>
      <c r="I4" s="1424"/>
      <c r="J4" s="1424"/>
      <c r="K4" s="1424"/>
      <c r="L4" s="1424"/>
      <c r="M4" s="1424"/>
      <c r="N4" s="1424"/>
      <c r="O4" s="1424"/>
      <c r="P4" s="1424"/>
      <c r="Q4" s="1424"/>
      <c r="R4" s="1424"/>
      <c r="S4" s="1424"/>
      <c r="T4" s="1424"/>
      <c r="U4" s="924"/>
    </row>
    <row r="5" spans="1:22" s="345" customFormat="1" ht="1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925"/>
      <c r="V5" s="875"/>
    </row>
    <row r="6" spans="1:22" s="345" customFormat="1" ht="4.5" customHeight="1" x14ac:dyDescent="0.25"/>
    <row r="7" spans="1:22" s="322" customFormat="1" ht="15" customHeight="1" x14ac:dyDescent="0.25">
      <c r="A7" s="316"/>
      <c r="B7" s="1603" t="s">
        <v>12</v>
      </c>
      <c r="C7" s="920"/>
      <c r="D7" s="1613" t="s">
        <v>65</v>
      </c>
      <c r="E7" s="1608"/>
      <c r="F7" s="920"/>
      <c r="G7" s="1615" t="s">
        <v>31</v>
      </c>
      <c r="H7" s="1616"/>
      <c r="I7" s="1616"/>
      <c r="J7" s="1617"/>
      <c r="K7" s="921"/>
      <c r="L7" s="1615" t="s">
        <v>49</v>
      </c>
      <c r="M7" s="1616"/>
      <c r="N7" s="1616"/>
      <c r="O7" s="1617"/>
      <c r="P7" s="921"/>
      <c r="Q7" s="1615" t="s">
        <v>50</v>
      </c>
      <c r="R7" s="1616"/>
      <c r="S7" s="1616"/>
      <c r="T7" s="1617"/>
    </row>
    <row r="8" spans="1:22" s="322" customFormat="1" ht="35.25" customHeight="1" x14ac:dyDescent="0.25">
      <c r="A8" s="316"/>
      <c r="B8" s="1604"/>
      <c r="C8" s="920"/>
      <c r="D8" s="1614"/>
      <c r="E8" s="1611"/>
      <c r="F8" s="920"/>
      <c r="G8" s="1618" t="s">
        <v>69</v>
      </c>
      <c r="H8" s="1619"/>
      <c r="I8" s="1620" t="s">
        <v>287</v>
      </c>
      <c r="J8" s="1621"/>
      <c r="K8" s="957"/>
      <c r="L8" s="1622" t="s">
        <v>69</v>
      </c>
      <c r="M8" s="1623"/>
      <c r="N8" s="1620" t="s">
        <v>287</v>
      </c>
      <c r="O8" s="1621"/>
      <c r="P8" s="957"/>
      <c r="Q8" s="1622" t="s">
        <v>69</v>
      </c>
      <c r="R8" s="1623"/>
      <c r="S8" s="1620" t="s">
        <v>287</v>
      </c>
      <c r="T8" s="1621"/>
    </row>
    <row r="9" spans="1:22" s="322" customFormat="1" ht="29.25" customHeight="1" x14ac:dyDescent="0.25">
      <c r="A9" s="316"/>
      <c r="B9" s="1605"/>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12</v>
      </c>
      <c r="E11" s="928">
        <f>D11/D$29*100</f>
        <v>0.10971930145378074</v>
      </c>
      <c r="F11" s="930"/>
      <c r="G11" s="927">
        <v>8</v>
      </c>
      <c r="H11" s="928">
        <v>66.666666666666657</v>
      </c>
      <c r="I11" s="927">
        <v>7</v>
      </c>
      <c r="J11" s="928">
        <v>87.5</v>
      </c>
      <c r="K11" s="930"/>
      <c r="L11" s="927">
        <v>4</v>
      </c>
      <c r="M11" s="928">
        <v>33.333333333333329</v>
      </c>
      <c r="N11" s="927">
        <v>4</v>
      </c>
      <c r="O11" s="928">
        <v>100</v>
      </c>
      <c r="P11" s="930"/>
      <c r="Q11" s="927">
        <v>0</v>
      </c>
      <c r="R11" s="928">
        <v>0</v>
      </c>
      <c r="S11" s="927">
        <v>0</v>
      </c>
      <c r="T11" s="928" t="str">
        <f>IFERROR(S11/Q11*100,"-")</f>
        <v>-</v>
      </c>
    </row>
    <row r="12" spans="1:22" s="331" customFormat="1" ht="18" customHeight="1" x14ac:dyDescent="0.25">
      <c r="A12" s="330"/>
      <c r="B12" s="931" t="s">
        <v>7</v>
      </c>
      <c r="C12" s="930"/>
      <c r="D12" s="932">
        <f t="shared" ref="D12:D28" si="0">G12+L12+Q12</f>
        <v>0</v>
      </c>
      <c r="E12" s="933">
        <f t="shared" ref="E12:E29" si="1">D12/D$29*100</f>
        <v>0</v>
      </c>
      <c r="F12" s="930"/>
      <c r="G12" s="932">
        <v>0</v>
      </c>
      <c r="H12" s="933" t="s">
        <v>364</v>
      </c>
      <c r="I12" s="932">
        <v>0</v>
      </c>
      <c r="J12" s="933" t="s">
        <v>364</v>
      </c>
      <c r="K12" s="930"/>
      <c r="L12" s="932">
        <v>0</v>
      </c>
      <c r="M12" s="933" t="s">
        <v>364</v>
      </c>
      <c r="N12" s="932">
        <v>0</v>
      </c>
      <c r="O12" s="933" t="s">
        <v>364</v>
      </c>
      <c r="P12" s="930"/>
      <c r="Q12" s="932">
        <v>0</v>
      </c>
      <c r="R12" s="933" t="s">
        <v>364</v>
      </c>
      <c r="S12" s="932">
        <v>0</v>
      </c>
      <c r="T12" s="933" t="str">
        <f t="shared" ref="T12:T28" si="2">IFERROR(S12/Q12*100,"-")</f>
        <v>-</v>
      </c>
    </row>
    <row r="13" spans="1:22" s="331" customFormat="1" ht="18" customHeight="1" x14ac:dyDescent="0.25">
      <c r="A13" s="330"/>
      <c r="B13" s="931" t="s">
        <v>37</v>
      </c>
      <c r="C13" s="930"/>
      <c r="D13" s="932">
        <f t="shared" si="0"/>
        <v>25</v>
      </c>
      <c r="E13" s="933">
        <f t="shared" si="1"/>
        <v>0.22858187802870991</v>
      </c>
      <c r="F13" s="930"/>
      <c r="G13" s="932">
        <v>11</v>
      </c>
      <c r="H13" s="933">
        <v>44</v>
      </c>
      <c r="I13" s="932">
        <v>9</v>
      </c>
      <c r="J13" s="933">
        <v>81.818181818181827</v>
      </c>
      <c r="K13" s="930"/>
      <c r="L13" s="932">
        <v>5</v>
      </c>
      <c r="M13" s="933">
        <v>20</v>
      </c>
      <c r="N13" s="932">
        <v>4</v>
      </c>
      <c r="O13" s="933">
        <v>80</v>
      </c>
      <c r="P13" s="930"/>
      <c r="Q13" s="932">
        <v>9</v>
      </c>
      <c r="R13" s="933">
        <v>36</v>
      </c>
      <c r="S13" s="932">
        <v>8</v>
      </c>
      <c r="T13" s="933">
        <f t="shared" si="2"/>
        <v>88.888888888888886</v>
      </c>
    </row>
    <row r="14" spans="1:22" s="331" customFormat="1" ht="18" customHeight="1" x14ac:dyDescent="0.25">
      <c r="A14" s="330"/>
      <c r="B14" s="931" t="s">
        <v>38</v>
      </c>
      <c r="C14" s="930"/>
      <c r="D14" s="932">
        <f t="shared" si="0"/>
        <v>0</v>
      </c>
      <c r="E14" s="933">
        <f t="shared" si="1"/>
        <v>0</v>
      </c>
      <c r="F14" s="930"/>
      <c r="G14" s="932">
        <v>0</v>
      </c>
      <c r="H14" s="933" t="s">
        <v>364</v>
      </c>
      <c r="I14" s="932">
        <v>0</v>
      </c>
      <c r="J14" s="933" t="s">
        <v>364</v>
      </c>
      <c r="K14" s="930"/>
      <c r="L14" s="932">
        <v>0</v>
      </c>
      <c r="M14" s="933" t="s">
        <v>364</v>
      </c>
      <c r="N14" s="932">
        <v>0</v>
      </c>
      <c r="O14" s="933" t="s">
        <v>364</v>
      </c>
      <c r="P14" s="930"/>
      <c r="Q14" s="932">
        <v>0</v>
      </c>
      <c r="R14" s="933" t="s">
        <v>364</v>
      </c>
      <c r="S14" s="932">
        <v>0</v>
      </c>
      <c r="T14" s="933" t="str">
        <f t="shared" si="2"/>
        <v>-</v>
      </c>
    </row>
    <row r="15" spans="1:22" s="331" customFormat="1" ht="18" customHeight="1" x14ac:dyDescent="0.25">
      <c r="A15" s="330"/>
      <c r="B15" s="931" t="s">
        <v>6</v>
      </c>
      <c r="C15" s="930"/>
      <c r="D15" s="932">
        <f t="shared" si="0"/>
        <v>0</v>
      </c>
      <c r="E15" s="933">
        <f t="shared" si="1"/>
        <v>0</v>
      </c>
      <c r="F15" s="930"/>
      <c r="G15" s="932">
        <v>0</v>
      </c>
      <c r="H15" s="933" t="s">
        <v>364</v>
      </c>
      <c r="I15" s="932">
        <v>0</v>
      </c>
      <c r="J15" s="933" t="s">
        <v>364</v>
      </c>
      <c r="K15" s="930"/>
      <c r="L15" s="932">
        <v>0</v>
      </c>
      <c r="M15" s="933" t="s">
        <v>364</v>
      </c>
      <c r="N15" s="932">
        <v>0</v>
      </c>
      <c r="O15" s="933" t="s">
        <v>364</v>
      </c>
      <c r="P15" s="930"/>
      <c r="Q15" s="932">
        <v>0</v>
      </c>
      <c r="R15" s="933" t="s">
        <v>364</v>
      </c>
      <c r="S15" s="932">
        <v>0</v>
      </c>
      <c r="T15" s="933" t="str">
        <f t="shared" si="2"/>
        <v>-</v>
      </c>
    </row>
    <row r="16" spans="1:22" s="331" customFormat="1" ht="18" customHeight="1" x14ac:dyDescent="0.25">
      <c r="A16" s="330"/>
      <c r="B16" s="931" t="s">
        <v>5</v>
      </c>
      <c r="C16" s="930"/>
      <c r="D16" s="932">
        <f t="shared" si="0"/>
        <v>0</v>
      </c>
      <c r="E16" s="933">
        <f t="shared" si="1"/>
        <v>0</v>
      </c>
      <c r="F16" s="930"/>
      <c r="G16" s="932">
        <v>0</v>
      </c>
      <c r="H16" s="933" t="s">
        <v>364</v>
      </c>
      <c r="I16" s="932">
        <v>0</v>
      </c>
      <c r="J16" s="933" t="s">
        <v>364</v>
      </c>
      <c r="K16" s="930"/>
      <c r="L16" s="932">
        <v>0</v>
      </c>
      <c r="M16" s="933" t="s">
        <v>364</v>
      </c>
      <c r="N16" s="932">
        <v>0</v>
      </c>
      <c r="O16" s="933" t="s">
        <v>364</v>
      </c>
      <c r="P16" s="930"/>
      <c r="Q16" s="932">
        <v>0</v>
      </c>
      <c r="R16" s="933" t="s">
        <v>364</v>
      </c>
      <c r="S16" s="932">
        <v>0</v>
      </c>
      <c r="T16" s="933" t="str">
        <f t="shared" si="2"/>
        <v>-</v>
      </c>
    </row>
    <row r="17" spans="1:20" s="331" customFormat="1" ht="18" customHeight="1" x14ac:dyDescent="0.25">
      <c r="A17" s="330"/>
      <c r="B17" s="931" t="s">
        <v>4</v>
      </c>
      <c r="C17" s="930"/>
      <c r="D17" s="932">
        <f t="shared" si="0"/>
        <v>2673</v>
      </c>
      <c r="E17" s="933">
        <f t="shared" si="1"/>
        <v>24.439974398829662</v>
      </c>
      <c r="F17" s="930"/>
      <c r="G17" s="932">
        <v>626</v>
      </c>
      <c r="H17" s="933">
        <v>23.419378974934528</v>
      </c>
      <c r="I17" s="932">
        <v>511</v>
      </c>
      <c r="J17" s="933">
        <v>81.629392971246006</v>
      </c>
      <c r="K17" s="930"/>
      <c r="L17" s="932">
        <v>904</v>
      </c>
      <c r="M17" s="933">
        <v>33.819678264122707</v>
      </c>
      <c r="N17" s="932">
        <v>683</v>
      </c>
      <c r="O17" s="933">
        <v>75.553097345132741</v>
      </c>
      <c r="P17" s="930"/>
      <c r="Q17" s="932">
        <v>1143</v>
      </c>
      <c r="R17" s="933">
        <v>42.760942760942761</v>
      </c>
      <c r="S17" s="932">
        <v>863</v>
      </c>
      <c r="T17" s="933">
        <f t="shared" si="2"/>
        <v>75.503062117235345</v>
      </c>
    </row>
    <row r="18" spans="1:20" s="331" customFormat="1" ht="18" customHeight="1" x14ac:dyDescent="0.25">
      <c r="A18" s="330"/>
      <c r="B18" s="931" t="s">
        <v>40</v>
      </c>
      <c r="C18" s="930"/>
      <c r="D18" s="932">
        <f t="shared" si="0"/>
        <v>21</v>
      </c>
      <c r="E18" s="933">
        <f t="shared" si="1"/>
        <v>0.1920087775441163</v>
      </c>
      <c r="F18" s="930"/>
      <c r="G18" s="932">
        <v>16</v>
      </c>
      <c r="H18" s="933">
        <v>76.19047619047619</v>
      </c>
      <c r="I18" s="932">
        <v>12</v>
      </c>
      <c r="J18" s="933">
        <v>75</v>
      </c>
      <c r="K18" s="930"/>
      <c r="L18" s="932">
        <v>3</v>
      </c>
      <c r="M18" s="933">
        <v>14.285714285714285</v>
      </c>
      <c r="N18" s="932">
        <v>2</v>
      </c>
      <c r="O18" s="933">
        <v>66.666666666666657</v>
      </c>
      <c r="P18" s="930"/>
      <c r="Q18" s="932">
        <v>2</v>
      </c>
      <c r="R18" s="933">
        <v>9.5238095238095237</v>
      </c>
      <c r="S18" s="932">
        <v>1</v>
      </c>
      <c r="T18" s="933">
        <f t="shared" si="2"/>
        <v>50</v>
      </c>
    </row>
    <row r="19" spans="1:20" s="331" customFormat="1" ht="18" customHeight="1" x14ac:dyDescent="0.25">
      <c r="A19" s="330"/>
      <c r="B19" s="931" t="s">
        <v>41</v>
      </c>
      <c r="C19" s="930"/>
      <c r="D19" s="932">
        <f t="shared" si="0"/>
        <v>84</v>
      </c>
      <c r="E19" s="933">
        <f t="shared" si="1"/>
        <v>0.7680351101764652</v>
      </c>
      <c r="F19" s="930"/>
      <c r="G19" s="932">
        <v>62</v>
      </c>
      <c r="H19" s="933">
        <v>73.80952380952381</v>
      </c>
      <c r="I19" s="932">
        <v>55</v>
      </c>
      <c r="J19" s="933">
        <v>88.709677419354833</v>
      </c>
      <c r="K19" s="930"/>
      <c r="L19" s="932">
        <v>15</v>
      </c>
      <c r="M19" s="933">
        <v>17.857142857142858</v>
      </c>
      <c r="N19" s="932">
        <v>14</v>
      </c>
      <c r="O19" s="933">
        <v>93.333333333333329</v>
      </c>
      <c r="P19" s="930"/>
      <c r="Q19" s="932">
        <v>7</v>
      </c>
      <c r="R19" s="933">
        <v>8.3333333333333321</v>
      </c>
      <c r="S19" s="932">
        <v>7</v>
      </c>
      <c r="T19" s="933">
        <f t="shared" si="2"/>
        <v>100</v>
      </c>
    </row>
    <row r="20" spans="1:20" s="331" customFormat="1" ht="18" customHeight="1" x14ac:dyDescent="0.25">
      <c r="A20" s="330"/>
      <c r="B20" s="931" t="s">
        <v>3</v>
      </c>
      <c r="C20" s="930"/>
      <c r="D20" s="932">
        <f t="shared" si="0"/>
        <v>717</v>
      </c>
      <c r="E20" s="933">
        <f t="shared" si="1"/>
        <v>6.5557282618633996</v>
      </c>
      <c r="F20" s="930"/>
      <c r="G20" s="932">
        <v>268</v>
      </c>
      <c r="H20" s="933">
        <v>37.377963737796371</v>
      </c>
      <c r="I20" s="932">
        <v>175</v>
      </c>
      <c r="J20" s="933">
        <v>65.298507462686572</v>
      </c>
      <c r="K20" s="930"/>
      <c r="L20" s="932">
        <v>319</v>
      </c>
      <c r="M20" s="933">
        <v>44.490934449093444</v>
      </c>
      <c r="N20" s="932">
        <v>242</v>
      </c>
      <c r="O20" s="933">
        <v>75.862068965517238</v>
      </c>
      <c r="P20" s="930"/>
      <c r="Q20" s="932">
        <v>130</v>
      </c>
      <c r="R20" s="933">
        <v>18.131101813110181</v>
      </c>
      <c r="S20" s="932">
        <v>102</v>
      </c>
      <c r="T20" s="933">
        <f t="shared" si="2"/>
        <v>78.461538461538467</v>
      </c>
    </row>
    <row r="21" spans="1:20" s="331" customFormat="1" ht="18" customHeight="1" x14ac:dyDescent="0.25">
      <c r="A21" s="330"/>
      <c r="B21" s="931" t="s">
        <v>2</v>
      </c>
      <c r="C21" s="930"/>
      <c r="D21" s="932">
        <f t="shared" si="0"/>
        <v>0</v>
      </c>
      <c r="E21" s="933">
        <f t="shared" si="1"/>
        <v>0</v>
      </c>
      <c r="F21" s="930"/>
      <c r="G21" s="932">
        <v>0</v>
      </c>
      <c r="H21" s="933" t="s">
        <v>364</v>
      </c>
      <c r="I21" s="932">
        <v>0</v>
      </c>
      <c r="J21" s="933" t="s">
        <v>364</v>
      </c>
      <c r="K21" s="930"/>
      <c r="L21" s="932">
        <v>0</v>
      </c>
      <c r="M21" s="933" t="s">
        <v>364</v>
      </c>
      <c r="N21" s="932">
        <v>0</v>
      </c>
      <c r="O21" s="933" t="s">
        <v>364</v>
      </c>
      <c r="P21" s="930"/>
      <c r="Q21" s="932">
        <v>0</v>
      </c>
      <c r="R21" s="933" t="s">
        <v>364</v>
      </c>
      <c r="S21" s="932">
        <v>0</v>
      </c>
      <c r="T21" s="933" t="str">
        <f t="shared" si="2"/>
        <v>-</v>
      </c>
    </row>
    <row r="22" spans="1:20" s="331" customFormat="1" ht="18" customHeight="1" x14ac:dyDescent="0.25">
      <c r="A22" s="330"/>
      <c r="B22" s="931" t="s">
        <v>35</v>
      </c>
      <c r="C22" s="930"/>
      <c r="D22" s="932">
        <f t="shared" si="0"/>
        <v>133</v>
      </c>
      <c r="E22" s="933">
        <f t="shared" si="1"/>
        <v>1.2160555911127366</v>
      </c>
      <c r="F22" s="930"/>
      <c r="G22" s="932">
        <v>84</v>
      </c>
      <c r="H22" s="933">
        <v>63.157894736842103</v>
      </c>
      <c r="I22" s="932">
        <v>77</v>
      </c>
      <c r="J22" s="933">
        <v>91.666666666666657</v>
      </c>
      <c r="K22" s="930"/>
      <c r="L22" s="932">
        <v>46</v>
      </c>
      <c r="M22" s="933">
        <v>34.586466165413533</v>
      </c>
      <c r="N22" s="932">
        <v>42</v>
      </c>
      <c r="O22" s="933">
        <v>91.304347826086953</v>
      </c>
      <c r="P22" s="930"/>
      <c r="Q22" s="932">
        <v>3</v>
      </c>
      <c r="R22" s="933">
        <v>2.2556390977443606</v>
      </c>
      <c r="S22" s="932">
        <v>3</v>
      </c>
      <c r="T22" s="933">
        <f t="shared" si="2"/>
        <v>100</v>
      </c>
    </row>
    <row r="23" spans="1:20" s="331" customFormat="1" ht="18" customHeight="1" x14ac:dyDescent="0.25">
      <c r="A23" s="330"/>
      <c r="B23" s="931" t="s">
        <v>42</v>
      </c>
      <c r="C23" s="930"/>
      <c r="D23" s="932">
        <f t="shared" si="0"/>
        <v>82</v>
      </c>
      <c r="E23" s="933">
        <f t="shared" si="1"/>
        <v>0.74974855993416833</v>
      </c>
      <c r="F23" s="930"/>
      <c r="G23" s="932">
        <v>66</v>
      </c>
      <c r="H23" s="933">
        <v>80.487804878048792</v>
      </c>
      <c r="I23" s="932">
        <v>56</v>
      </c>
      <c r="J23" s="933">
        <v>84.848484848484844</v>
      </c>
      <c r="K23" s="930"/>
      <c r="L23" s="932">
        <v>16</v>
      </c>
      <c r="M23" s="933">
        <v>19.512195121951219</v>
      </c>
      <c r="N23" s="932">
        <v>15</v>
      </c>
      <c r="O23" s="933">
        <v>93.75</v>
      </c>
      <c r="P23" s="930"/>
      <c r="Q23" s="932">
        <v>0</v>
      </c>
      <c r="R23" s="933">
        <v>0</v>
      </c>
      <c r="S23" s="932">
        <v>0</v>
      </c>
      <c r="T23" s="933" t="str">
        <f t="shared" si="2"/>
        <v>-</v>
      </c>
    </row>
    <row r="24" spans="1:20" s="331" customFormat="1" ht="18" customHeight="1" x14ac:dyDescent="0.25">
      <c r="A24" s="330">
        <v>47094</v>
      </c>
      <c r="B24" s="931" t="s">
        <v>43</v>
      </c>
      <c r="C24" s="930"/>
      <c r="D24" s="932">
        <f t="shared" si="0"/>
        <v>3</v>
      </c>
      <c r="E24" s="933">
        <f t="shared" si="1"/>
        <v>2.7429825363445185E-2</v>
      </c>
      <c r="F24" s="930"/>
      <c r="G24" s="932">
        <v>2</v>
      </c>
      <c r="H24" s="933">
        <v>66.666666666666657</v>
      </c>
      <c r="I24" s="932">
        <v>1</v>
      </c>
      <c r="J24" s="933">
        <v>50</v>
      </c>
      <c r="K24" s="930"/>
      <c r="L24" s="932">
        <v>0</v>
      </c>
      <c r="M24" s="933">
        <v>0</v>
      </c>
      <c r="N24" s="932">
        <v>0</v>
      </c>
      <c r="O24" s="933" t="s">
        <v>364</v>
      </c>
      <c r="P24" s="930"/>
      <c r="Q24" s="932">
        <v>1</v>
      </c>
      <c r="R24" s="933">
        <v>33.333333333333329</v>
      </c>
      <c r="S24" s="932">
        <v>1</v>
      </c>
      <c r="T24" s="933">
        <f t="shared" si="2"/>
        <v>100</v>
      </c>
    </row>
    <row r="25" spans="1:20" s="331" customFormat="1" ht="18" customHeight="1" x14ac:dyDescent="0.25">
      <c r="B25" s="931" t="s">
        <v>44</v>
      </c>
      <c r="C25" s="930"/>
      <c r="D25" s="932">
        <f t="shared" si="0"/>
        <v>43</v>
      </c>
      <c r="E25" s="933">
        <f t="shared" si="1"/>
        <v>0.39316083020938097</v>
      </c>
      <c r="F25" s="930"/>
      <c r="G25" s="932">
        <v>12</v>
      </c>
      <c r="H25" s="933">
        <v>27.906976744186046</v>
      </c>
      <c r="I25" s="932">
        <v>9</v>
      </c>
      <c r="J25" s="933">
        <v>75</v>
      </c>
      <c r="K25" s="930"/>
      <c r="L25" s="932">
        <v>17</v>
      </c>
      <c r="M25" s="933">
        <v>39.534883720930232</v>
      </c>
      <c r="N25" s="932">
        <v>10</v>
      </c>
      <c r="O25" s="933">
        <v>58.82352941176471</v>
      </c>
      <c r="P25" s="930"/>
      <c r="Q25" s="932">
        <v>14</v>
      </c>
      <c r="R25" s="933">
        <v>32.558139534883722</v>
      </c>
      <c r="S25" s="932">
        <v>7</v>
      </c>
      <c r="T25" s="933">
        <f t="shared" si="2"/>
        <v>50</v>
      </c>
    </row>
    <row r="26" spans="1:20" s="331" customFormat="1" ht="18" customHeight="1" x14ac:dyDescent="0.25">
      <c r="B26" s="931" t="s">
        <v>45</v>
      </c>
      <c r="C26" s="930"/>
      <c r="D26" s="932">
        <f t="shared" si="0"/>
        <v>7144</v>
      </c>
      <c r="E26" s="933">
        <f t="shared" si="1"/>
        <v>65.319557465484138</v>
      </c>
      <c r="F26" s="930"/>
      <c r="G26" s="932">
        <v>1995</v>
      </c>
      <c r="H26" s="933">
        <v>27.925531914893615</v>
      </c>
      <c r="I26" s="932">
        <v>831</v>
      </c>
      <c r="J26" s="933">
        <v>41.654135338345867</v>
      </c>
      <c r="K26" s="930"/>
      <c r="L26" s="932">
        <v>2581</v>
      </c>
      <c r="M26" s="933">
        <v>36.128219484882415</v>
      </c>
      <c r="N26" s="932">
        <v>861</v>
      </c>
      <c r="O26" s="933">
        <v>33.359163115071681</v>
      </c>
      <c r="P26" s="930"/>
      <c r="Q26" s="932">
        <v>2568</v>
      </c>
      <c r="R26" s="933">
        <v>35.94624860022396</v>
      </c>
      <c r="S26" s="932">
        <v>1014</v>
      </c>
      <c r="T26" s="933">
        <f t="shared" si="2"/>
        <v>39.485981308411219</v>
      </c>
    </row>
    <row r="27" spans="1:20" s="331" customFormat="1" ht="18" customHeight="1" x14ac:dyDescent="0.25">
      <c r="B27" s="931" t="s">
        <v>46</v>
      </c>
      <c r="C27" s="930"/>
      <c r="D27" s="932">
        <f t="shared" si="0"/>
        <v>0</v>
      </c>
      <c r="E27" s="933">
        <f t="shared" si="1"/>
        <v>0</v>
      </c>
      <c r="F27" s="930"/>
      <c r="G27" s="932">
        <v>0</v>
      </c>
      <c r="H27" s="933" t="s">
        <v>364</v>
      </c>
      <c r="I27" s="932">
        <v>0</v>
      </c>
      <c r="J27" s="933" t="s">
        <v>364</v>
      </c>
      <c r="K27" s="930"/>
      <c r="L27" s="932">
        <v>0</v>
      </c>
      <c r="M27" s="933" t="s">
        <v>364</v>
      </c>
      <c r="N27" s="932">
        <v>0</v>
      </c>
      <c r="O27" s="933" t="s">
        <v>364</v>
      </c>
      <c r="P27" s="930"/>
      <c r="Q27" s="932">
        <v>0</v>
      </c>
      <c r="R27" s="933" t="s">
        <v>364</v>
      </c>
      <c r="S27" s="932">
        <v>0</v>
      </c>
      <c r="T27" s="933" t="str">
        <f t="shared" si="2"/>
        <v>-</v>
      </c>
    </row>
    <row r="28" spans="1:20" s="331" customFormat="1" ht="18" customHeight="1" x14ac:dyDescent="0.25">
      <c r="B28" s="953" t="s">
        <v>1</v>
      </c>
      <c r="C28" s="930"/>
      <c r="D28" s="954">
        <f t="shared" si="0"/>
        <v>0</v>
      </c>
      <c r="E28" s="955">
        <f t="shared" si="1"/>
        <v>0</v>
      </c>
      <c r="F28" s="930"/>
      <c r="G28" s="954">
        <v>0</v>
      </c>
      <c r="H28" s="955" t="s">
        <v>364</v>
      </c>
      <c r="I28" s="954">
        <v>0</v>
      </c>
      <c r="J28" s="955" t="s">
        <v>364</v>
      </c>
      <c r="K28" s="930"/>
      <c r="L28" s="954">
        <v>0</v>
      </c>
      <c r="M28" s="955" t="s">
        <v>364</v>
      </c>
      <c r="N28" s="954">
        <v>0</v>
      </c>
      <c r="O28" s="955" t="s">
        <v>364</v>
      </c>
      <c r="P28" s="930"/>
      <c r="Q28" s="954">
        <v>0</v>
      </c>
      <c r="R28" s="955" t="s">
        <v>364</v>
      </c>
      <c r="S28" s="954">
        <v>0</v>
      </c>
      <c r="T28" s="955" t="str">
        <f t="shared" si="2"/>
        <v>-</v>
      </c>
    </row>
    <row r="29" spans="1:20" s="319" customFormat="1" ht="18" customHeight="1" x14ac:dyDescent="0.25">
      <c r="B29" s="1288" t="s">
        <v>0</v>
      </c>
      <c r="C29" s="1281"/>
      <c r="D29" s="1289">
        <f>SUM(D11:D28)</f>
        <v>10937</v>
      </c>
      <c r="E29" s="1290">
        <f t="shared" si="1"/>
        <v>100</v>
      </c>
      <c r="F29" s="1281"/>
      <c r="G29" s="1289">
        <f>SUM(G11:G28)</f>
        <v>3150</v>
      </c>
      <c r="H29" s="1290">
        <f>G29/$D29*100</f>
        <v>28.801316631617446</v>
      </c>
      <c r="I29" s="1289">
        <f>SUM(I11:I28)</f>
        <v>1743</v>
      </c>
      <c r="J29" s="1290">
        <f>I29/G29*100</f>
        <v>55.333333333333336</v>
      </c>
      <c r="K29" s="1281"/>
      <c r="L29" s="1289">
        <f>SUM(L11:L28)</f>
        <v>3910</v>
      </c>
      <c r="M29" s="1290">
        <f>L29/$D29*100</f>
        <v>35.750205723690229</v>
      </c>
      <c r="N29" s="1289">
        <f>SUM(N11:N28)</f>
        <v>1877</v>
      </c>
      <c r="O29" s="1290">
        <f>N29/L29*100</f>
        <v>48.005115089514064</v>
      </c>
      <c r="P29" s="1281"/>
      <c r="Q29" s="1289">
        <f>SUM(Q11:Q28)</f>
        <v>3877</v>
      </c>
      <c r="R29" s="1290">
        <f>Q29/$D29*100</f>
        <v>35.448477644692325</v>
      </c>
      <c r="S29" s="1289">
        <f>SUM(S11:S28)</f>
        <v>2006</v>
      </c>
      <c r="T29" s="1290">
        <f>S29/Q29*100</f>
        <v>51.741036884188809</v>
      </c>
    </row>
    <row r="30" spans="1:20" s="328" customFormat="1" ht="6.75" customHeight="1" x14ac:dyDescent="0.25">
      <c r="B30" s="1624"/>
      <c r="C30" s="1624"/>
      <c r="D30" s="1624"/>
      <c r="E30" s="1624"/>
      <c r="F30" s="779"/>
    </row>
    <row r="31" spans="1:20" x14ac:dyDescent="0.35">
      <c r="B31" s="1625"/>
      <c r="C31" s="1625"/>
      <c r="D31" s="1625"/>
      <c r="E31" s="1625"/>
      <c r="F31" s="1625"/>
      <c r="G31" s="1625"/>
      <c r="H31" s="1625"/>
      <c r="I31" s="1625"/>
      <c r="J31" s="1625"/>
      <c r="K31" s="1625"/>
      <c r="L31" s="1625"/>
      <c r="M31" s="1625"/>
      <c r="N31" s="1625"/>
      <c r="O31" s="1625"/>
      <c r="P31" s="1625"/>
      <c r="Q31" s="1625"/>
      <c r="R31" s="1625"/>
    </row>
    <row r="32" spans="1:20" x14ac:dyDescent="0.35">
      <c r="G32" s="935"/>
      <c r="L32" s="935"/>
    </row>
    <row r="33" spans="2:12" x14ac:dyDescent="0.35">
      <c r="B33" s="935"/>
      <c r="L33" s="935"/>
    </row>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E1" s="964" t="s">
        <v>194</v>
      </c>
      <c r="F1" s="964"/>
      <c r="G1" s="964" t="s">
        <v>195</v>
      </c>
      <c r="H1" s="964"/>
      <c r="I1" s="964" t="s">
        <v>196</v>
      </c>
      <c r="J1" s="964"/>
      <c r="K1" s="964" t="s">
        <v>197</v>
      </c>
      <c r="L1" s="964"/>
      <c r="M1" s="964" t="s">
        <v>198</v>
      </c>
      <c r="N1" s="964"/>
      <c r="O1" s="964" t="s">
        <v>199</v>
      </c>
    </row>
    <row r="2" spans="1:21" s="965" customFormat="1" ht="48" customHeight="1" x14ac:dyDescent="0.35">
      <c r="B2" s="966"/>
      <c r="C2" s="966"/>
      <c r="D2" s="966"/>
      <c r="E2" s="966"/>
      <c r="F2" s="966"/>
      <c r="G2" s="966"/>
      <c r="H2" s="966"/>
    </row>
    <row r="3" spans="1:21" s="967" customFormat="1" ht="21" x14ac:dyDescent="0.25">
      <c r="B3" s="1505" t="s">
        <v>440</v>
      </c>
      <c r="C3" s="1505"/>
      <c r="D3" s="1505"/>
      <c r="E3" s="1505"/>
      <c r="F3" s="1505"/>
      <c r="G3" s="1505"/>
      <c r="H3" s="1505"/>
      <c r="I3" s="1505"/>
      <c r="J3" s="1505"/>
      <c r="K3" s="1505"/>
      <c r="L3" s="1505"/>
      <c r="M3" s="1505"/>
      <c r="N3" s="1505"/>
      <c r="O3" s="1505"/>
      <c r="P3" s="1505"/>
    </row>
    <row r="4" spans="1:21" s="967" customFormat="1" ht="15.5" x14ac:dyDescent="0.25">
      <c r="B4" s="1425" t="str">
        <f>porsaad!$B$6</f>
        <v>Situación a 31 de octubre de 2024</v>
      </c>
      <c r="C4" s="1425"/>
      <c r="D4" s="1425"/>
      <c r="E4" s="1425"/>
      <c r="F4" s="1425"/>
      <c r="G4" s="1425"/>
      <c r="H4" s="1425"/>
      <c r="I4" s="1425"/>
      <c r="J4" s="1425"/>
      <c r="K4" s="1425"/>
      <c r="L4" s="1425"/>
      <c r="M4" s="1425"/>
      <c r="N4" s="1425"/>
      <c r="O4" s="1425"/>
      <c r="P4" s="1425"/>
      <c r="Q4" s="968"/>
      <c r="R4" s="968"/>
      <c r="S4" s="968"/>
      <c r="T4" s="968"/>
      <c r="U4" s="968"/>
    </row>
    <row r="5" spans="1:21" s="969" customFormat="1" ht="7.5" customHeight="1" x14ac:dyDescent="0.25">
      <c r="B5" s="970"/>
      <c r="C5" s="969" t="s">
        <v>194</v>
      </c>
      <c r="E5" s="969" t="s">
        <v>195</v>
      </c>
      <c r="G5" s="969" t="s">
        <v>196</v>
      </c>
      <c r="I5" s="969" t="s">
        <v>197</v>
      </c>
      <c r="K5" s="964" t="s">
        <v>198</v>
      </c>
      <c r="M5" s="964" t="s">
        <v>199</v>
      </c>
      <c r="O5" s="964" t="s">
        <v>199</v>
      </c>
    </row>
    <row r="6" spans="1:21" s="967" customFormat="1" ht="15" customHeight="1" x14ac:dyDescent="0.25">
      <c r="B6" s="971"/>
      <c r="C6" s="1628" t="s">
        <v>200</v>
      </c>
      <c r="D6" s="1629"/>
      <c r="E6" s="1629"/>
      <c r="F6" s="1629"/>
      <c r="G6" s="1629"/>
      <c r="H6" s="1629"/>
      <c r="I6" s="1629"/>
      <c r="J6" s="1629"/>
      <c r="K6" s="1629"/>
      <c r="L6" s="1629"/>
      <c r="M6" s="1629"/>
      <c r="N6" s="1629"/>
      <c r="O6" s="1629"/>
      <c r="P6" s="1630"/>
    </row>
    <row r="7" spans="1:21" s="967" customFormat="1" ht="57" customHeight="1" x14ac:dyDescent="0.25">
      <c r="B7" s="1631" t="s">
        <v>12</v>
      </c>
      <c r="C7" s="1633" t="s">
        <v>0</v>
      </c>
      <c r="D7" s="1634"/>
      <c r="E7" s="1626" t="s">
        <v>201</v>
      </c>
      <c r="F7" s="1635"/>
      <c r="G7" s="1636" t="s">
        <v>202</v>
      </c>
      <c r="H7" s="1637"/>
      <c r="I7" s="1636" t="s">
        <v>203</v>
      </c>
      <c r="J7" s="1637"/>
      <c r="K7" s="1636" t="s">
        <v>204</v>
      </c>
      <c r="L7" s="1637"/>
      <c r="M7" s="1636" t="s">
        <v>205</v>
      </c>
      <c r="N7" s="1637"/>
      <c r="O7" s="1626" t="s">
        <v>206</v>
      </c>
      <c r="P7" s="1627"/>
    </row>
    <row r="8" spans="1:21" s="972" customFormat="1" ht="12" customHeight="1" x14ac:dyDescent="0.25">
      <c r="B8" s="1632"/>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5125</v>
      </c>
      <c r="D9" s="976">
        <f>IFERROR(C9/$C9*100,"-")</f>
        <v>100</v>
      </c>
      <c r="E9" s="975">
        <v>0</v>
      </c>
      <c r="F9" s="976">
        <v>0</v>
      </c>
      <c r="G9" s="975">
        <v>4778</v>
      </c>
      <c r="H9" s="976">
        <v>93.229268292682931</v>
      </c>
      <c r="I9" s="975">
        <v>347</v>
      </c>
      <c r="J9" s="976">
        <v>6.7707317073170739</v>
      </c>
      <c r="K9" s="975">
        <v>0</v>
      </c>
      <c r="L9" s="976">
        <v>0</v>
      </c>
      <c r="M9" s="975">
        <v>0</v>
      </c>
      <c r="N9" s="976">
        <v>0</v>
      </c>
      <c r="O9" s="975">
        <v>0</v>
      </c>
      <c r="P9" s="976">
        <f t="shared" ref="P9:P26" si="0">IFERROR(O9/$C9*100,"-")</f>
        <v>0</v>
      </c>
      <c r="R9" s="977"/>
    </row>
    <row r="10" spans="1:21" s="962" customFormat="1" ht="16.5" customHeight="1" x14ac:dyDescent="0.25">
      <c r="A10" s="962">
        <v>2</v>
      </c>
      <c r="B10" s="978" t="s">
        <v>7</v>
      </c>
      <c r="C10" s="979">
        <f t="shared" ref="C10:C26" si="1">E10+G10+I10+K10+M10+O10</f>
        <v>9687</v>
      </c>
      <c r="D10" s="980">
        <f t="shared" ref="D10:D26" si="2">IFERROR(C10/$C10*100,"-")</f>
        <v>100</v>
      </c>
      <c r="E10" s="979">
        <v>2</v>
      </c>
      <c r="F10" s="980">
        <v>2.0646226902033653E-2</v>
      </c>
      <c r="G10" s="979">
        <v>7408</v>
      </c>
      <c r="H10" s="980">
        <v>76.473624445132643</v>
      </c>
      <c r="I10" s="979">
        <v>2277</v>
      </c>
      <c r="J10" s="980">
        <v>23.505729327965312</v>
      </c>
      <c r="K10" s="979">
        <v>0</v>
      </c>
      <c r="L10" s="980">
        <v>0</v>
      </c>
      <c r="M10" s="979">
        <v>0</v>
      </c>
      <c r="N10" s="980">
        <v>0</v>
      </c>
      <c r="O10" s="979">
        <v>0</v>
      </c>
      <c r="P10" s="980">
        <f t="shared" si="0"/>
        <v>0</v>
      </c>
      <c r="R10" s="977"/>
    </row>
    <row r="11" spans="1:21" s="962" customFormat="1" ht="16.5" customHeight="1" x14ac:dyDescent="0.25">
      <c r="A11" s="962">
        <v>3</v>
      </c>
      <c r="B11" s="978" t="s">
        <v>37</v>
      </c>
      <c r="C11" s="979">
        <f t="shared" si="1"/>
        <v>4913</v>
      </c>
      <c r="D11" s="980">
        <f t="shared" si="2"/>
        <v>100</v>
      </c>
      <c r="E11" s="979">
        <v>289</v>
      </c>
      <c r="F11" s="980">
        <v>5.8823529411764701</v>
      </c>
      <c r="G11" s="979">
        <v>2933</v>
      </c>
      <c r="H11" s="980">
        <v>59.698758396092003</v>
      </c>
      <c r="I11" s="979">
        <v>420</v>
      </c>
      <c r="J11" s="980">
        <v>8.548748219010788</v>
      </c>
      <c r="K11" s="979">
        <v>1033</v>
      </c>
      <c r="L11" s="980">
        <v>21.025849786281295</v>
      </c>
      <c r="M11" s="979">
        <v>238</v>
      </c>
      <c r="N11" s="980">
        <v>4.844290657439446</v>
      </c>
      <c r="O11" s="979">
        <v>0</v>
      </c>
      <c r="P11" s="980">
        <f t="shared" si="0"/>
        <v>0</v>
      </c>
      <c r="R11" s="977"/>
    </row>
    <row r="12" spans="1:21" s="962" customFormat="1" ht="16.5" customHeight="1" x14ac:dyDescent="0.25">
      <c r="A12" s="962">
        <v>4</v>
      </c>
      <c r="B12" s="978" t="s">
        <v>38</v>
      </c>
      <c r="C12" s="979">
        <f t="shared" si="1"/>
        <v>798</v>
      </c>
      <c r="D12" s="980">
        <f t="shared" si="2"/>
        <v>100</v>
      </c>
      <c r="E12" s="979">
        <v>0</v>
      </c>
      <c r="F12" s="980">
        <v>0</v>
      </c>
      <c r="G12" s="979">
        <v>649</v>
      </c>
      <c r="H12" s="980">
        <v>81.32832080200501</v>
      </c>
      <c r="I12" s="979">
        <v>149</v>
      </c>
      <c r="J12" s="980">
        <v>18.671679197994987</v>
      </c>
      <c r="K12" s="979">
        <v>0</v>
      </c>
      <c r="L12" s="980">
        <v>0</v>
      </c>
      <c r="M12" s="979">
        <v>0</v>
      </c>
      <c r="N12" s="980">
        <v>0</v>
      </c>
      <c r="O12" s="979">
        <v>0</v>
      </c>
      <c r="P12" s="980">
        <f t="shared" si="0"/>
        <v>0</v>
      </c>
      <c r="R12" s="977"/>
    </row>
    <row r="13" spans="1:21" s="962" customFormat="1" ht="16.5" customHeight="1" x14ac:dyDescent="0.25">
      <c r="A13" s="962">
        <v>5</v>
      </c>
      <c r="B13" s="978" t="s">
        <v>6</v>
      </c>
      <c r="C13" s="979">
        <f t="shared" si="1"/>
        <v>14979</v>
      </c>
      <c r="D13" s="980">
        <f t="shared" si="2"/>
        <v>100</v>
      </c>
      <c r="E13" s="979">
        <v>9856</v>
      </c>
      <c r="F13" s="980">
        <v>65.798784965618523</v>
      </c>
      <c r="G13" s="979">
        <v>1693</v>
      </c>
      <c r="H13" s="980">
        <v>11.302490152880699</v>
      </c>
      <c r="I13" s="979">
        <v>1141</v>
      </c>
      <c r="J13" s="980">
        <v>7.6173309299686229</v>
      </c>
      <c r="K13" s="979">
        <v>2284</v>
      </c>
      <c r="L13" s="980">
        <v>15.248013886107218</v>
      </c>
      <c r="M13" s="979">
        <v>5</v>
      </c>
      <c r="N13" s="980">
        <v>3.3380065424928232E-2</v>
      </c>
      <c r="O13" s="979">
        <v>0</v>
      </c>
      <c r="P13" s="980">
        <f t="shared" si="0"/>
        <v>0</v>
      </c>
      <c r="R13" s="977"/>
    </row>
    <row r="14" spans="1:21" s="962" customFormat="1" ht="16.5" customHeight="1" x14ac:dyDescent="0.25">
      <c r="A14" s="962">
        <v>6</v>
      </c>
      <c r="B14" s="978" t="s">
        <v>5</v>
      </c>
      <c r="C14" s="979">
        <f t="shared" si="1"/>
        <v>189</v>
      </c>
      <c r="D14" s="980">
        <f t="shared" si="2"/>
        <v>100</v>
      </c>
      <c r="E14" s="979">
        <v>0</v>
      </c>
      <c r="F14" s="980">
        <v>0</v>
      </c>
      <c r="G14" s="979">
        <v>189</v>
      </c>
      <c r="H14" s="980">
        <v>100</v>
      </c>
      <c r="I14" s="979">
        <v>0</v>
      </c>
      <c r="J14" s="980">
        <v>0</v>
      </c>
      <c r="K14" s="979">
        <v>0</v>
      </c>
      <c r="L14" s="980">
        <v>0</v>
      </c>
      <c r="M14" s="979">
        <v>0</v>
      </c>
      <c r="N14" s="980">
        <v>0</v>
      </c>
      <c r="O14" s="979">
        <v>0</v>
      </c>
      <c r="P14" s="980">
        <f t="shared" si="0"/>
        <v>0</v>
      </c>
      <c r="R14" s="977"/>
    </row>
    <row r="15" spans="1:21" s="963" customFormat="1" ht="16.5" customHeight="1" x14ac:dyDescent="0.25">
      <c r="A15" s="963">
        <v>7</v>
      </c>
      <c r="B15" s="978" t="s">
        <v>4</v>
      </c>
      <c r="C15" s="979">
        <f t="shared" si="1"/>
        <v>53942</v>
      </c>
      <c r="D15" s="980">
        <f t="shared" si="2"/>
        <v>100</v>
      </c>
      <c r="E15" s="979">
        <v>13510</v>
      </c>
      <c r="F15" s="980">
        <v>25.045419153906046</v>
      </c>
      <c r="G15" s="979">
        <v>21004</v>
      </c>
      <c r="H15" s="980">
        <v>38.938118720106779</v>
      </c>
      <c r="I15" s="979">
        <v>14105</v>
      </c>
      <c r="J15" s="980">
        <v>26.148455748767198</v>
      </c>
      <c r="K15" s="979">
        <v>5323</v>
      </c>
      <c r="L15" s="980">
        <v>9.8680063772199773</v>
      </c>
      <c r="M15" s="979">
        <v>0</v>
      </c>
      <c r="N15" s="980">
        <v>0</v>
      </c>
      <c r="O15" s="979">
        <v>0</v>
      </c>
      <c r="P15" s="980">
        <f t="shared" si="0"/>
        <v>0</v>
      </c>
      <c r="R15" s="977"/>
    </row>
    <row r="16" spans="1:21" s="963" customFormat="1" ht="16.5" customHeight="1" x14ac:dyDescent="0.25">
      <c r="A16" s="963">
        <v>8</v>
      </c>
      <c r="B16" s="978" t="s">
        <v>40</v>
      </c>
      <c r="C16" s="979">
        <f t="shared" si="1"/>
        <v>11412</v>
      </c>
      <c r="D16" s="980">
        <f t="shared" si="2"/>
        <v>100</v>
      </c>
      <c r="E16" s="979">
        <v>1099</v>
      </c>
      <c r="F16" s="980">
        <v>9.6302138100245358</v>
      </c>
      <c r="G16" s="979">
        <v>7921</v>
      </c>
      <c r="H16" s="980">
        <v>69.409393620750095</v>
      </c>
      <c r="I16" s="979">
        <v>510</v>
      </c>
      <c r="J16" s="980">
        <v>4.468980021030494</v>
      </c>
      <c r="K16" s="979">
        <v>1882</v>
      </c>
      <c r="L16" s="980">
        <v>16.491412548194884</v>
      </c>
      <c r="M16" s="979">
        <v>0</v>
      </c>
      <c r="N16" s="980">
        <v>0</v>
      </c>
      <c r="O16" s="979">
        <v>0</v>
      </c>
      <c r="P16" s="980">
        <f t="shared" si="0"/>
        <v>0</v>
      </c>
      <c r="R16" s="977"/>
    </row>
    <row r="17" spans="1:18" s="963" customFormat="1" ht="16.5" customHeight="1" x14ac:dyDescent="0.25">
      <c r="A17" s="963">
        <v>9</v>
      </c>
      <c r="B17" s="978" t="s">
        <v>41</v>
      </c>
      <c r="C17" s="979">
        <f t="shared" si="1"/>
        <v>24001</v>
      </c>
      <c r="D17" s="980">
        <f t="shared" si="2"/>
        <v>100</v>
      </c>
      <c r="E17" s="979">
        <v>8386</v>
      </c>
      <c r="F17" s="980">
        <v>34.940210824548977</v>
      </c>
      <c r="G17" s="979">
        <v>13490</v>
      </c>
      <c r="H17" s="980">
        <v>56.205991417024293</v>
      </c>
      <c r="I17" s="979">
        <v>2125</v>
      </c>
      <c r="J17" s="980">
        <v>8.8537977584267313</v>
      </c>
      <c r="K17" s="979">
        <v>0</v>
      </c>
      <c r="L17" s="980">
        <v>0</v>
      </c>
      <c r="M17" s="979">
        <v>0</v>
      </c>
      <c r="N17" s="980">
        <v>0</v>
      </c>
      <c r="O17" s="979">
        <v>0</v>
      </c>
      <c r="P17" s="980">
        <f t="shared" si="0"/>
        <v>0</v>
      </c>
      <c r="R17" s="977"/>
    </row>
    <row r="18" spans="1:18" s="963" customFormat="1" ht="16.5" customHeight="1" x14ac:dyDescent="0.25">
      <c r="A18" s="963">
        <v>10</v>
      </c>
      <c r="B18" s="978" t="s">
        <v>3</v>
      </c>
      <c r="C18" s="979">
        <f t="shared" si="1"/>
        <v>24175</v>
      </c>
      <c r="D18" s="980">
        <f t="shared" si="2"/>
        <v>100</v>
      </c>
      <c r="E18" s="979">
        <v>12651</v>
      </c>
      <c r="F18" s="980">
        <v>52.330920372285419</v>
      </c>
      <c r="G18" s="979">
        <v>8376</v>
      </c>
      <c r="H18" s="980">
        <v>34.647362978283354</v>
      </c>
      <c r="I18" s="979">
        <v>985</v>
      </c>
      <c r="J18" s="980">
        <v>4.0744570837642193</v>
      </c>
      <c r="K18" s="979">
        <v>2163</v>
      </c>
      <c r="L18" s="980">
        <v>8.9472595656670109</v>
      </c>
      <c r="M18" s="979">
        <v>0</v>
      </c>
      <c r="N18" s="980">
        <v>0</v>
      </c>
      <c r="O18" s="979">
        <v>0</v>
      </c>
      <c r="P18" s="980">
        <f t="shared" si="0"/>
        <v>0</v>
      </c>
      <c r="R18" s="977"/>
    </row>
    <row r="19" spans="1:18" s="962" customFormat="1" ht="16.5" customHeight="1" x14ac:dyDescent="0.25">
      <c r="A19" s="962">
        <v>11</v>
      </c>
      <c r="B19" s="978" t="s">
        <v>2</v>
      </c>
      <c r="C19" s="979">
        <f t="shared" si="1"/>
        <v>19928</v>
      </c>
      <c r="D19" s="980">
        <f t="shared" si="2"/>
        <v>100</v>
      </c>
      <c r="E19" s="979">
        <v>14699</v>
      </c>
      <c r="F19" s="980">
        <v>73.760537936571652</v>
      </c>
      <c r="G19" s="979">
        <v>2996</v>
      </c>
      <c r="H19" s="980">
        <v>15.034122842232037</v>
      </c>
      <c r="I19" s="979">
        <v>896</v>
      </c>
      <c r="J19" s="980">
        <v>4.4961862705740669</v>
      </c>
      <c r="K19" s="979">
        <v>1337</v>
      </c>
      <c r="L19" s="980">
        <v>6.7091529506222392</v>
      </c>
      <c r="M19" s="979">
        <v>0</v>
      </c>
      <c r="N19" s="980">
        <v>0</v>
      </c>
      <c r="O19" s="979">
        <v>0</v>
      </c>
      <c r="P19" s="980">
        <f t="shared" si="0"/>
        <v>0</v>
      </c>
      <c r="R19" s="977"/>
    </row>
    <row r="20" spans="1:18" s="962" customFormat="1" ht="16.5" customHeight="1" x14ac:dyDescent="0.25">
      <c r="A20" s="962">
        <v>12</v>
      </c>
      <c r="B20" s="978" t="s">
        <v>35</v>
      </c>
      <c r="C20" s="979">
        <f t="shared" si="1"/>
        <v>16407</v>
      </c>
      <c r="D20" s="980">
        <f t="shared" si="2"/>
        <v>100</v>
      </c>
      <c r="E20" s="979">
        <v>2972</v>
      </c>
      <c r="F20" s="980">
        <v>18.114219540440057</v>
      </c>
      <c r="G20" s="979">
        <v>6691</v>
      </c>
      <c r="H20" s="980">
        <v>40.781373803864206</v>
      </c>
      <c r="I20" s="979">
        <v>3975</v>
      </c>
      <c r="J20" s="980">
        <v>24.22746388736515</v>
      </c>
      <c r="K20" s="979">
        <v>2769</v>
      </c>
      <c r="L20" s="980">
        <v>16.87694276833059</v>
      </c>
      <c r="M20" s="979">
        <v>0</v>
      </c>
      <c r="N20" s="980">
        <v>0</v>
      </c>
      <c r="O20" s="979">
        <v>0</v>
      </c>
      <c r="P20" s="980">
        <f t="shared" si="0"/>
        <v>0</v>
      </c>
      <c r="R20" s="977"/>
    </row>
    <row r="21" spans="1:18" s="962" customFormat="1" ht="16.5" customHeight="1" x14ac:dyDescent="0.25">
      <c r="A21" s="962">
        <v>13</v>
      </c>
      <c r="B21" s="978" t="s">
        <v>42</v>
      </c>
      <c r="C21" s="979">
        <f t="shared" si="1"/>
        <v>28431</v>
      </c>
      <c r="D21" s="980">
        <f t="shared" si="2"/>
        <v>100</v>
      </c>
      <c r="E21" s="979">
        <v>3351</v>
      </c>
      <c r="F21" s="980">
        <v>11.786430304948823</v>
      </c>
      <c r="G21" s="979">
        <v>16220</v>
      </c>
      <c r="H21" s="980">
        <v>57.050402729415076</v>
      </c>
      <c r="I21" s="979">
        <v>2262</v>
      </c>
      <c r="J21" s="980">
        <v>7.9561042524005492</v>
      </c>
      <c r="K21" s="979">
        <v>6598</v>
      </c>
      <c r="L21" s="980">
        <v>23.207062713235551</v>
      </c>
      <c r="M21" s="979">
        <v>0</v>
      </c>
      <c r="N21" s="980">
        <v>0</v>
      </c>
      <c r="O21" s="979">
        <v>0</v>
      </c>
      <c r="P21" s="980">
        <f t="shared" si="0"/>
        <v>0</v>
      </c>
      <c r="R21" s="977"/>
    </row>
    <row r="22" spans="1:18" s="962" customFormat="1" ht="16.5" customHeight="1" x14ac:dyDescent="0.25">
      <c r="A22" s="962">
        <v>14</v>
      </c>
      <c r="B22" s="978" t="s">
        <v>43</v>
      </c>
      <c r="C22" s="979">
        <f t="shared" si="1"/>
        <v>1417</v>
      </c>
      <c r="D22" s="980">
        <f t="shared" si="2"/>
        <v>100</v>
      </c>
      <c r="E22" s="979">
        <v>3</v>
      </c>
      <c r="F22" s="980">
        <v>0.21171489061397319</v>
      </c>
      <c r="G22" s="979">
        <v>776</v>
      </c>
      <c r="H22" s="980">
        <v>54.763585038814398</v>
      </c>
      <c r="I22" s="979">
        <v>236</v>
      </c>
      <c r="J22" s="980">
        <v>16.654904728299226</v>
      </c>
      <c r="K22" s="979">
        <v>402</v>
      </c>
      <c r="L22" s="980">
        <v>28.369795342272408</v>
      </c>
      <c r="M22" s="979">
        <v>0</v>
      </c>
      <c r="N22" s="980">
        <v>0</v>
      </c>
      <c r="O22" s="979">
        <v>0</v>
      </c>
      <c r="P22" s="980">
        <f t="shared" si="0"/>
        <v>0</v>
      </c>
      <c r="R22" s="977"/>
    </row>
    <row r="23" spans="1:18" s="962" customFormat="1" ht="16.5" customHeight="1" x14ac:dyDescent="0.25">
      <c r="A23" s="962">
        <v>15</v>
      </c>
      <c r="B23" s="978" t="s">
        <v>44</v>
      </c>
      <c r="C23" s="979">
        <f t="shared" si="1"/>
        <v>2790</v>
      </c>
      <c r="D23" s="980">
        <f t="shared" si="2"/>
        <v>100</v>
      </c>
      <c r="E23" s="979">
        <v>1580</v>
      </c>
      <c r="F23" s="980">
        <v>56.630824372759861</v>
      </c>
      <c r="G23" s="979">
        <v>827</v>
      </c>
      <c r="H23" s="980">
        <v>29.641577060931901</v>
      </c>
      <c r="I23" s="979">
        <v>255</v>
      </c>
      <c r="J23" s="980">
        <v>9.1397849462365599</v>
      </c>
      <c r="K23" s="979">
        <v>128</v>
      </c>
      <c r="L23" s="980">
        <v>4.5878136200716844</v>
      </c>
      <c r="M23" s="979">
        <v>0</v>
      </c>
      <c r="N23" s="980">
        <v>0</v>
      </c>
      <c r="O23" s="979">
        <v>0</v>
      </c>
      <c r="P23" s="980">
        <f t="shared" si="0"/>
        <v>0</v>
      </c>
      <c r="R23" s="977"/>
    </row>
    <row r="24" spans="1:18" s="962" customFormat="1" ht="16.5" customHeight="1" x14ac:dyDescent="0.25">
      <c r="A24" s="962">
        <v>16</v>
      </c>
      <c r="B24" s="978" t="s">
        <v>45</v>
      </c>
      <c r="C24" s="979">
        <f t="shared" si="1"/>
        <v>1373</v>
      </c>
      <c r="D24" s="980">
        <f t="shared" si="2"/>
        <v>100</v>
      </c>
      <c r="E24" s="979">
        <v>0</v>
      </c>
      <c r="F24" s="980">
        <v>0</v>
      </c>
      <c r="G24" s="979">
        <v>1372</v>
      </c>
      <c r="H24" s="980">
        <v>99.927166788055359</v>
      </c>
      <c r="I24" s="979">
        <v>1</v>
      </c>
      <c r="J24" s="980">
        <v>7.2833211944646759E-2</v>
      </c>
      <c r="K24" s="979">
        <v>0</v>
      </c>
      <c r="L24" s="980">
        <v>0</v>
      </c>
      <c r="M24" s="979">
        <v>0</v>
      </c>
      <c r="N24" s="980">
        <v>0</v>
      </c>
      <c r="O24" s="979">
        <v>0</v>
      </c>
      <c r="P24" s="980">
        <f t="shared" si="0"/>
        <v>0</v>
      </c>
      <c r="R24" s="977"/>
    </row>
    <row r="25" spans="1:18" s="962" customFormat="1" ht="16.5" customHeight="1" x14ac:dyDescent="0.25">
      <c r="A25" s="962">
        <v>17</v>
      </c>
      <c r="B25" s="978" t="s">
        <v>46</v>
      </c>
      <c r="C25" s="979">
        <f>E25+G25+I25+K25+M25+O25</f>
        <v>1052</v>
      </c>
      <c r="D25" s="980">
        <f t="shared" si="2"/>
        <v>100</v>
      </c>
      <c r="E25" s="979">
        <v>0</v>
      </c>
      <c r="F25" s="980">
        <v>0</v>
      </c>
      <c r="G25" s="979">
        <v>978</v>
      </c>
      <c r="H25" s="980">
        <v>92.965779467680605</v>
      </c>
      <c r="I25" s="979">
        <v>74</v>
      </c>
      <c r="J25" s="980">
        <v>7.0342205323193925</v>
      </c>
      <c r="K25" s="979">
        <v>0</v>
      </c>
      <c r="L25" s="980">
        <v>0</v>
      </c>
      <c r="M25" s="979">
        <v>0</v>
      </c>
      <c r="N25" s="980">
        <v>0</v>
      </c>
      <c r="O25" s="979">
        <v>0</v>
      </c>
      <c r="P25" s="980">
        <f t="shared" si="0"/>
        <v>0</v>
      </c>
      <c r="R25" s="977"/>
    </row>
    <row r="26" spans="1:18" s="962" customFormat="1" ht="16.5" customHeight="1" x14ac:dyDescent="0.25">
      <c r="B26" s="981" t="s">
        <v>1</v>
      </c>
      <c r="C26" s="982">
        <f t="shared" si="1"/>
        <v>5</v>
      </c>
      <c r="D26" s="983">
        <f t="shared" si="2"/>
        <v>100</v>
      </c>
      <c r="E26" s="982">
        <v>4</v>
      </c>
      <c r="F26" s="983">
        <v>80</v>
      </c>
      <c r="G26" s="982">
        <v>1</v>
      </c>
      <c r="H26" s="983">
        <v>20</v>
      </c>
      <c r="I26" s="982">
        <v>0</v>
      </c>
      <c r="J26" s="983">
        <v>0</v>
      </c>
      <c r="K26" s="982">
        <v>0</v>
      </c>
      <c r="L26" s="983">
        <v>0</v>
      </c>
      <c r="M26" s="982">
        <v>0</v>
      </c>
      <c r="N26" s="983">
        <v>0</v>
      </c>
      <c r="O26" s="982">
        <v>0</v>
      </c>
      <c r="P26" s="983">
        <f t="shared" si="0"/>
        <v>0</v>
      </c>
      <c r="R26" s="977"/>
    </row>
    <row r="27" spans="1:18" s="1291" customFormat="1" x14ac:dyDescent="0.25">
      <c r="B27" s="1292" t="s">
        <v>0</v>
      </c>
      <c r="C27" s="1293">
        <f>SUM(C9:C26)</f>
        <v>220624</v>
      </c>
      <c r="D27" s="1294">
        <f>C27/$C27*100</f>
        <v>100</v>
      </c>
      <c r="E27" s="1295">
        <f>SUM(E9:E26)</f>
        <v>68402</v>
      </c>
      <c r="F27" s="1296">
        <f>E27/$C27*100</f>
        <v>31.003879904271521</v>
      </c>
      <c r="G27" s="1295">
        <f>SUM(G9:G26)</f>
        <v>98302</v>
      </c>
      <c r="H27" s="1296">
        <f>G27/$C27*100</f>
        <v>44.556349263906014</v>
      </c>
      <c r="I27" s="1295">
        <f>SUM(I9:I26)</f>
        <v>29758</v>
      </c>
      <c r="J27" s="1296">
        <f>I27/$C27*100</f>
        <v>13.488106461672347</v>
      </c>
      <c r="K27" s="1295">
        <f>SUM(K9:K26)</f>
        <v>23919</v>
      </c>
      <c r="L27" s="1296">
        <f>K27/$C27*100</f>
        <v>10.841522227862789</v>
      </c>
      <c r="M27" s="1295">
        <f>SUM(M9:M26)</f>
        <v>243</v>
      </c>
      <c r="N27" s="1296">
        <f>M27/$C27*100</f>
        <v>0.11014214228733048</v>
      </c>
      <c r="O27" s="1295">
        <f>SUM(O9:O26)</f>
        <v>0</v>
      </c>
      <c r="P27" s="1296">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31" customFormat="1" x14ac:dyDescent="0.25">
      <c r="B42" s="960"/>
      <c r="D42" s="960"/>
      <c r="M42" s="960"/>
      <c r="N42" s="960"/>
    </row>
    <row r="43" spans="2:14" s="1331" customFormat="1" x14ac:dyDescent="0.25">
      <c r="B43" s="960"/>
      <c r="D43" s="960"/>
      <c r="M43" s="960"/>
      <c r="N43" s="960"/>
    </row>
    <row r="44" spans="2:14" s="1331" customFormat="1" x14ac:dyDescent="0.25">
      <c r="D44" s="960"/>
      <c r="M44" s="960"/>
      <c r="N44" s="960"/>
    </row>
    <row r="45" spans="2:14" s="1331" customFormat="1" x14ac:dyDescent="0.25">
      <c r="D45" s="960"/>
      <c r="M45" s="960"/>
      <c r="N45" s="960"/>
    </row>
    <row r="46" spans="2:14" s="1331" customFormat="1" x14ac:dyDescent="0.25">
      <c r="D46" s="960"/>
      <c r="M46" s="960"/>
      <c r="N46" s="960"/>
    </row>
    <row r="47" spans="2:14" s="1331" customFormat="1" x14ac:dyDescent="0.25">
      <c r="D47" s="960"/>
      <c r="M47" s="960"/>
      <c r="N47" s="960"/>
    </row>
    <row r="48" spans="2:14" s="1331" customFormat="1" x14ac:dyDescent="0.25">
      <c r="D48" s="960"/>
    </row>
    <row r="49" spans="4:4" s="1331" customFormat="1" x14ac:dyDescent="0.25">
      <c r="D49" s="960"/>
    </row>
    <row r="50" spans="4:4" s="1331" customFormat="1" x14ac:dyDescent="0.25">
      <c r="D50" s="960"/>
    </row>
    <row r="51" spans="4:4" s="1331" customFormat="1" x14ac:dyDescent="0.25">
      <c r="D51" s="960"/>
    </row>
    <row r="52" spans="4:4" s="1331" customFormat="1" x14ac:dyDescent="0.25">
      <c r="D52" s="960"/>
    </row>
    <row r="53" spans="4:4" s="1331" customFormat="1" x14ac:dyDescent="0.25">
      <c r="D53" s="960"/>
    </row>
    <row r="54" spans="4:4" s="1331" customFormat="1" x14ac:dyDescent="0.25">
      <c r="D54" s="960"/>
    </row>
    <row r="55" spans="4:4" s="1331" customFormat="1"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32</v>
      </c>
      <c r="E1" s="964" t="s">
        <v>194</v>
      </c>
      <c r="F1" s="964"/>
      <c r="G1" s="964" t="s">
        <v>195</v>
      </c>
      <c r="H1" s="964"/>
      <c r="I1" s="964" t="s">
        <v>196</v>
      </c>
      <c r="J1" s="964"/>
      <c r="K1" s="964" t="s">
        <v>197</v>
      </c>
      <c r="L1" s="964"/>
      <c r="M1" s="964" t="s">
        <v>198</v>
      </c>
      <c r="N1" s="964"/>
      <c r="O1" s="964" t="s">
        <v>199</v>
      </c>
    </row>
    <row r="2" spans="1:21" s="965" customFormat="1" ht="48" customHeight="1" x14ac:dyDescent="0.35">
      <c r="B2" s="966"/>
      <c r="C2" s="966"/>
      <c r="D2" s="966"/>
      <c r="E2" s="966"/>
      <c r="F2" s="966"/>
      <c r="G2" s="966"/>
      <c r="H2" s="966"/>
    </row>
    <row r="3" spans="1:21" s="967" customFormat="1" ht="21" x14ac:dyDescent="0.25">
      <c r="B3" s="1505" t="s">
        <v>443</v>
      </c>
      <c r="C3" s="1505"/>
      <c r="D3" s="1505"/>
      <c r="E3" s="1505"/>
      <c r="F3" s="1505"/>
      <c r="G3" s="1505"/>
      <c r="H3" s="1505"/>
      <c r="I3" s="1505"/>
      <c r="J3" s="1505"/>
      <c r="K3" s="1505"/>
      <c r="L3" s="1505"/>
      <c r="M3" s="1505"/>
      <c r="N3" s="1505"/>
      <c r="O3" s="1505"/>
      <c r="P3" s="1505"/>
    </row>
    <row r="4" spans="1:21" s="967" customFormat="1" ht="15.5" x14ac:dyDescent="0.25">
      <c r="B4" s="1425" t="str">
        <f>porsaad!$B$6</f>
        <v>Situación a 31 de octubre de 2024</v>
      </c>
      <c r="C4" s="1425"/>
      <c r="D4" s="1425"/>
      <c r="E4" s="1425"/>
      <c r="F4" s="1425"/>
      <c r="G4" s="1425"/>
      <c r="H4" s="1425"/>
      <c r="I4" s="1425"/>
      <c r="J4" s="1425"/>
      <c r="K4" s="1425"/>
      <c r="L4" s="1425"/>
      <c r="M4" s="1425"/>
      <c r="N4" s="1425"/>
      <c r="O4" s="1425"/>
      <c r="P4" s="1425"/>
      <c r="Q4" s="968"/>
      <c r="R4" s="968"/>
      <c r="S4" s="968"/>
      <c r="T4" s="968"/>
      <c r="U4" s="968"/>
    </row>
    <row r="5" spans="1:21" s="969" customFormat="1" ht="7.5" customHeight="1" x14ac:dyDescent="0.25">
      <c r="B5" s="970"/>
      <c r="C5" s="969" t="s">
        <v>194</v>
      </c>
      <c r="E5" s="969" t="s">
        <v>195</v>
      </c>
      <c r="G5" s="969" t="s">
        <v>196</v>
      </c>
      <c r="I5" s="969" t="s">
        <v>197</v>
      </c>
      <c r="K5" s="964" t="s">
        <v>198</v>
      </c>
      <c r="M5" s="964" t="s">
        <v>199</v>
      </c>
      <c r="O5" s="964" t="s">
        <v>199</v>
      </c>
    </row>
    <row r="6" spans="1:21" s="967" customFormat="1" ht="15" customHeight="1" x14ac:dyDescent="0.25">
      <c r="B6" s="971"/>
      <c r="C6" s="1628" t="s">
        <v>200</v>
      </c>
      <c r="D6" s="1629"/>
      <c r="E6" s="1629"/>
      <c r="F6" s="1629"/>
      <c r="G6" s="1629"/>
      <c r="H6" s="1629"/>
      <c r="I6" s="1629"/>
      <c r="J6" s="1629"/>
      <c r="K6" s="1629"/>
      <c r="L6" s="1629"/>
      <c r="M6" s="1629"/>
      <c r="N6" s="1629"/>
      <c r="O6" s="1629"/>
      <c r="P6" s="1630"/>
    </row>
    <row r="7" spans="1:21" s="967" customFormat="1" ht="57" customHeight="1" x14ac:dyDescent="0.25">
      <c r="B7" s="1631" t="s">
        <v>12</v>
      </c>
      <c r="C7" s="1633" t="s">
        <v>0</v>
      </c>
      <c r="D7" s="1634"/>
      <c r="E7" s="1626" t="s">
        <v>201</v>
      </c>
      <c r="F7" s="1635"/>
      <c r="G7" s="1636" t="s">
        <v>202</v>
      </c>
      <c r="H7" s="1637"/>
      <c r="I7" s="1636" t="s">
        <v>203</v>
      </c>
      <c r="J7" s="1637"/>
      <c r="K7" s="1636" t="s">
        <v>204</v>
      </c>
      <c r="L7" s="1637"/>
      <c r="M7" s="1636" t="s">
        <v>205</v>
      </c>
      <c r="N7" s="1637"/>
      <c r="O7" s="1626" t="s">
        <v>206</v>
      </c>
      <c r="P7" s="1627"/>
    </row>
    <row r="8" spans="1:21" s="972" customFormat="1" ht="12" customHeight="1" x14ac:dyDescent="0.25">
      <c r="B8" s="1632"/>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2590</v>
      </c>
      <c r="D9" s="976">
        <f>IFERROR(C9/$C9*100,"-")</f>
        <v>100</v>
      </c>
      <c r="E9" s="975">
        <v>0</v>
      </c>
      <c r="F9" s="976">
        <v>0</v>
      </c>
      <c r="G9" s="975">
        <v>2493</v>
      </c>
      <c r="H9" s="976">
        <v>96.254826254826256</v>
      </c>
      <c r="I9" s="975">
        <v>97</v>
      </c>
      <c r="J9" s="976">
        <v>3.7451737451737452</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4055</v>
      </c>
      <c r="D10" s="980">
        <f t="shared" ref="D10:D26" si="1">IFERROR(C10/$C10*100,"-")</f>
        <v>100</v>
      </c>
      <c r="E10" s="979">
        <v>1</v>
      </c>
      <c r="F10" s="980">
        <v>2.4660912453760789E-2</v>
      </c>
      <c r="G10" s="979">
        <v>3770</v>
      </c>
      <c r="H10" s="980">
        <v>92.971639950678181</v>
      </c>
      <c r="I10" s="979">
        <v>284</v>
      </c>
      <c r="J10" s="980">
        <v>7.0036991368680637</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1700</v>
      </c>
      <c r="D11" s="980">
        <f t="shared" si="1"/>
        <v>100</v>
      </c>
      <c r="E11" s="979">
        <v>77</v>
      </c>
      <c r="F11" s="980">
        <v>4.5294117647058822</v>
      </c>
      <c r="G11" s="979">
        <v>1487</v>
      </c>
      <c r="H11" s="980">
        <v>87.470588235294116</v>
      </c>
      <c r="I11" s="979">
        <v>108</v>
      </c>
      <c r="J11" s="980">
        <v>6.3529411764705879</v>
      </c>
      <c r="K11" s="979">
        <v>1</v>
      </c>
      <c r="L11" s="980">
        <v>5.8823529411764698E-2</v>
      </c>
      <c r="M11" s="979">
        <v>27</v>
      </c>
      <c r="N11" s="980">
        <v>1.588235294117647</v>
      </c>
      <c r="O11" s="979">
        <v>0</v>
      </c>
      <c r="P11" s="980">
        <f t="shared" si="2"/>
        <v>0</v>
      </c>
      <c r="R11" s="977"/>
    </row>
    <row r="12" spans="1:21" s="962" customFormat="1" ht="16.5" customHeight="1" x14ac:dyDescent="0.25">
      <c r="A12" s="962">
        <v>4</v>
      </c>
      <c r="B12" s="978" t="s">
        <v>38</v>
      </c>
      <c r="C12" s="979">
        <f t="shared" si="0"/>
        <v>387</v>
      </c>
      <c r="D12" s="980">
        <f t="shared" si="1"/>
        <v>100</v>
      </c>
      <c r="E12" s="979">
        <v>0</v>
      </c>
      <c r="F12" s="980">
        <v>0</v>
      </c>
      <c r="G12" s="979">
        <v>347</v>
      </c>
      <c r="H12" s="980">
        <v>89.664082687338492</v>
      </c>
      <c r="I12" s="979">
        <v>40</v>
      </c>
      <c r="J12" s="980">
        <v>10.335917312661499</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4179</v>
      </c>
      <c r="D13" s="980">
        <f t="shared" si="1"/>
        <v>100</v>
      </c>
      <c r="E13" s="979">
        <v>2426</v>
      </c>
      <c r="F13" s="980">
        <v>58.052165589854035</v>
      </c>
      <c r="G13" s="979">
        <v>1044</v>
      </c>
      <c r="H13" s="980">
        <v>24.982053122756639</v>
      </c>
      <c r="I13" s="979">
        <v>244</v>
      </c>
      <c r="J13" s="980">
        <v>5.8387173965063415</v>
      </c>
      <c r="K13" s="979">
        <v>464</v>
      </c>
      <c r="L13" s="980">
        <v>11.103134721225173</v>
      </c>
      <c r="M13" s="979">
        <v>1</v>
      </c>
      <c r="N13" s="980">
        <v>2.3929169657812874E-2</v>
      </c>
      <c r="O13" s="979">
        <v>0</v>
      </c>
      <c r="P13" s="980">
        <f t="shared" si="2"/>
        <v>0</v>
      </c>
      <c r="R13" s="977"/>
    </row>
    <row r="14" spans="1:21" s="962" customFormat="1" ht="16.5" customHeight="1" x14ac:dyDescent="0.25">
      <c r="A14" s="962">
        <v>6</v>
      </c>
      <c r="B14" s="978" t="s">
        <v>5</v>
      </c>
      <c r="C14" s="979">
        <f t="shared" si="0"/>
        <v>92</v>
      </c>
      <c r="D14" s="980">
        <f t="shared" si="1"/>
        <v>100</v>
      </c>
      <c r="E14" s="979">
        <v>0</v>
      </c>
      <c r="F14" s="980">
        <v>0</v>
      </c>
      <c r="G14" s="979">
        <v>92</v>
      </c>
      <c r="H14" s="980">
        <v>100</v>
      </c>
      <c r="I14" s="979">
        <v>0</v>
      </c>
      <c r="J14" s="980">
        <v>0</v>
      </c>
      <c r="K14" s="979">
        <v>0</v>
      </c>
      <c r="L14" s="980">
        <v>0</v>
      </c>
      <c r="M14" s="979">
        <v>0</v>
      </c>
      <c r="N14" s="980">
        <v>0</v>
      </c>
      <c r="O14" s="979">
        <v>0</v>
      </c>
      <c r="P14" s="980">
        <f t="shared" si="2"/>
        <v>0</v>
      </c>
      <c r="R14" s="977"/>
    </row>
    <row r="15" spans="1:21" s="963" customFormat="1" ht="16.5" customHeight="1" x14ac:dyDescent="0.25">
      <c r="A15" s="963">
        <v>7</v>
      </c>
      <c r="B15" s="978" t="s">
        <v>4</v>
      </c>
      <c r="C15" s="979">
        <f t="shared" si="0"/>
        <v>16629</v>
      </c>
      <c r="D15" s="980">
        <f t="shared" si="1"/>
        <v>100</v>
      </c>
      <c r="E15" s="979">
        <v>1825</v>
      </c>
      <c r="F15" s="980">
        <v>10.974803054904084</v>
      </c>
      <c r="G15" s="979">
        <v>11364</v>
      </c>
      <c r="H15" s="980">
        <v>68.338444885441092</v>
      </c>
      <c r="I15" s="979">
        <v>1666</v>
      </c>
      <c r="J15" s="980">
        <v>10.01864213121655</v>
      </c>
      <c r="K15" s="979">
        <v>1774</v>
      </c>
      <c r="L15" s="980">
        <v>10.66810992843827</v>
      </c>
      <c r="M15" s="979">
        <v>0</v>
      </c>
      <c r="N15" s="980">
        <v>0</v>
      </c>
      <c r="O15" s="979">
        <v>0</v>
      </c>
      <c r="P15" s="980">
        <f t="shared" si="2"/>
        <v>0</v>
      </c>
      <c r="R15" s="977"/>
    </row>
    <row r="16" spans="1:21" s="963" customFormat="1" ht="16.5" customHeight="1" x14ac:dyDescent="0.25">
      <c r="A16" s="963">
        <v>8</v>
      </c>
      <c r="B16" s="978" t="s">
        <v>40</v>
      </c>
      <c r="C16" s="979">
        <f t="shared" si="0"/>
        <v>3983</v>
      </c>
      <c r="D16" s="980">
        <f t="shared" si="1"/>
        <v>100</v>
      </c>
      <c r="E16" s="979">
        <v>205</v>
      </c>
      <c r="F16" s="980">
        <v>5.146874215415516</v>
      </c>
      <c r="G16" s="979">
        <v>3109</v>
      </c>
      <c r="H16" s="980">
        <v>78.056741149887017</v>
      </c>
      <c r="I16" s="979">
        <v>156</v>
      </c>
      <c r="J16" s="980">
        <v>3.9166457444137581</v>
      </c>
      <c r="K16" s="979">
        <v>513</v>
      </c>
      <c r="L16" s="980">
        <v>12.879738890283706</v>
      </c>
      <c r="M16" s="979">
        <v>0</v>
      </c>
      <c r="N16" s="980">
        <v>0</v>
      </c>
      <c r="O16" s="979">
        <v>0</v>
      </c>
      <c r="P16" s="980">
        <f t="shared" si="2"/>
        <v>0</v>
      </c>
      <c r="R16" s="977"/>
    </row>
    <row r="17" spans="1:18" s="963" customFormat="1" ht="16.5" customHeight="1" x14ac:dyDescent="0.25">
      <c r="A17" s="963">
        <v>9</v>
      </c>
      <c r="B17" s="978" t="s">
        <v>41</v>
      </c>
      <c r="C17" s="979">
        <f t="shared" si="0"/>
        <v>6419</v>
      </c>
      <c r="D17" s="980">
        <f t="shared" si="1"/>
        <v>100</v>
      </c>
      <c r="E17" s="979">
        <v>756</v>
      </c>
      <c r="F17" s="980">
        <v>11.777535441657578</v>
      </c>
      <c r="G17" s="979">
        <v>5315</v>
      </c>
      <c r="H17" s="980">
        <v>82.801059355039726</v>
      </c>
      <c r="I17" s="979">
        <v>348</v>
      </c>
      <c r="J17" s="980">
        <v>5.4214052033026947</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7662</v>
      </c>
      <c r="D18" s="980">
        <f t="shared" si="1"/>
        <v>100</v>
      </c>
      <c r="E18" s="979">
        <v>2868</v>
      </c>
      <c r="F18" s="980">
        <v>37.431480031323417</v>
      </c>
      <c r="G18" s="979">
        <v>3520</v>
      </c>
      <c r="H18" s="980">
        <v>45.941007569825111</v>
      </c>
      <c r="I18" s="979">
        <v>530</v>
      </c>
      <c r="J18" s="980">
        <v>6.9172539806838946</v>
      </c>
      <c r="K18" s="979">
        <v>744</v>
      </c>
      <c r="L18" s="980">
        <v>9.7102584181675802</v>
      </c>
      <c r="M18" s="979">
        <v>0</v>
      </c>
      <c r="N18" s="980">
        <v>0</v>
      </c>
      <c r="O18" s="979">
        <v>0</v>
      </c>
      <c r="P18" s="980">
        <f t="shared" si="2"/>
        <v>0</v>
      </c>
      <c r="R18" s="977"/>
    </row>
    <row r="19" spans="1:18" s="962" customFormat="1" ht="16.5" customHeight="1" x14ac:dyDescent="0.25">
      <c r="A19" s="962">
        <v>11</v>
      </c>
      <c r="B19" s="978" t="s">
        <v>2</v>
      </c>
      <c r="C19" s="979">
        <f t="shared" si="0"/>
        <v>6120</v>
      </c>
      <c r="D19" s="980">
        <f t="shared" si="1"/>
        <v>100</v>
      </c>
      <c r="E19" s="979">
        <v>3822</v>
      </c>
      <c r="F19" s="980">
        <v>62.450980392156865</v>
      </c>
      <c r="G19" s="979">
        <v>1727</v>
      </c>
      <c r="H19" s="980">
        <v>28.218954248366014</v>
      </c>
      <c r="I19" s="979">
        <v>322</v>
      </c>
      <c r="J19" s="980">
        <v>5.261437908496732</v>
      </c>
      <c r="K19" s="979">
        <v>249</v>
      </c>
      <c r="L19" s="980">
        <v>4.0686274509803919</v>
      </c>
      <c r="M19" s="979">
        <v>0</v>
      </c>
      <c r="N19" s="980">
        <v>0</v>
      </c>
      <c r="O19" s="979">
        <v>0</v>
      </c>
      <c r="P19" s="980">
        <f t="shared" si="2"/>
        <v>0</v>
      </c>
      <c r="R19" s="977"/>
    </row>
    <row r="20" spans="1:18" s="962" customFormat="1" ht="16.5" customHeight="1" x14ac:dyDescent="0.25">
      <c r="A20" s="962">
        <v>12</v>
      </c>
      <c r="B20" s="978" t="s">
        <v>35</v>
      </c>
      <c r="C20" s="979">
        <f t="shared" si="0"/>
        <v>6029</v>
      </c>
      <c r="D20" s="980">
        <f t="shared" si="1"/>
        <v>100</v>
      </c>
      <c r="E20" s="979">
        <v>456</v>
      </c>
      <c r="F20" s="980">
        <v>7.5634433571073147</v>
      </c>
      <c r="G20" s="979">
        <v>4060</v>
      </c>
      <c r="H20" s="980">
        <v>67.341184275999339</v>
      </c>
      <c r="I20" s="979">
        <v>1176</v>
      </c>
      <c r="J20" s="980">
        <v>19.505722342013602</v>
      </c>
      <c r="K20" s="979">
        <v>337</v>
      </c>
      <c r="L20" s="980">
        <v>5.5896500248797478</v>
      </c>
      <c r="M20" s="979">
        <v>0</v>
      </c>
      <c r="N20" s="980">
        <v>0</v>
      </c>
      <c r="O20" s="979">
        <v>0</v>
      </c>
      <c r="P20" s="980">
        <f t="shared" si="2"/>
        <v>0</v>
      </c>
      <c r="R20" s="977"/>
    </row>
    <row r="21" spans="1:18" s="962" customFormat="1" ht="16.5" customHeight="1" x14ac:dyDescent="0.25">
      <c r="A21" s="962">
        <v>13</v>
      </c>
      <c r="B21" s="978" t="s">
        <v>42</v>
      </c>
      <c r="C21" s="979">
        <f t="shared" si="0"/>
        <v>13583</v>
      </c>
      <c r="D21" s="980">
        <f t="shared" si="1"/>
        <v>100</v>
      </c>
      <c r="E21" s="979">
        <v>1294</v>
      </c>
      <c r="F21" s="980">
        <v>9.5266141500404924</v>
      </c>
      <c r="G21" s="979">
        <v>9845</v>
      </c>
      <c r="H21" s="980">
        <v>72.480306265184424</v>
      </c>
      <c r="I21" s="979">
        <v>963</v>
      </c>
      <c r="J21" s="980">
        <v>7.0897445336081857</v>
      </c>
      <c r="K21" s="979">
        <v>1481</v>
      </c>
      <c r="L21" s="980">
        <v>10.9033350511669</v>
      </c>
      <c r="M21" s="979">
        <v>0</v>
      </c>
      <c r="N21" s="980">
        <v>0</v>
      </c>
      <c r="O21" s="979">
        <v>0</v>
      </c>
      <c r="P21" s="980">
        <f t="shared" si="2"/>
        <v>0</v>
      </c>
      <c r="R21" s="977"/>
    </row>
    <row r="22" spans="1:18" s="962" customFormat="1" ht="16.5" customHeight="1" x14ac:dyDescent="0.25">
      <c r="A22" s="962">
        <v>14</v>
      </c>
      <c r="B22" s="978" t="s">
        <v>43</v>
      </c>
      <c r="C22" s="979">
        <f t="shared" si="0"/>
        <v>793</v>
      </c>
      <c r="D22" s="980">
        <f t="shared" si="1"/>
        <v>100</v>
      </c>
      <c r="E22" s="979">
        <v>2</v>
      </c>
      <c r="F22" s="980">
        <v>0.25220680958385877</v>
      </c>
      <c r="G22" s="979">
        <v>571</v>
      </c>
      <c r="H22" s="980">
        <v>72.005044136191671</v>
      </c>
      <c r="I22" s="979">
        <v>78</v>
      </c>
      <c r="J22" s="980">
        <v>9.8360655737704921</v>
      </c>
      <c r="K22" s="979">
        <v>142</v>
      </c>
      <c r="L22" s="980">
        <v>17.906683480453971</v>
      </c>
      <c r="M22" s="979">
        <v>0</v>
      </c>
      <c r="N22" s="980">
        <v>0</v>
      </c>
      <c r="O22" s="979">
        <v>0</v>
      </c>
      <c r="P22" s="980">
        <f t="shared" si="2"/>
        <v>0</v>
      </c>
      <c r="R22" s="977"/>
    </row>
    <row r="23" spans="1:18" s="962" customFormat="1" ht="16.5" customHeight="1" x14ac:dyDescent="0.25">
      <c r="A23" s="962">
        <v>15</v>
      </c>
      <c r="B23" s="978" t="s">
        <v>44</v>
      </c>
      <c r="C23" s="979">
        <f t="shared" si="0"/>
        <v>740</v>
      </c>
      <c r="D23" s="980">
        <f t="shared" si="1"/>
        <v>100</v>
      </c>
      <c r="E23" s="979">
        <v>478</v>
      </c>
      <c r="F23" s="980">
        <v>64.594594594594597</v>
      </c>
      <c r="G23" s="979">
        <v>227</v>
      </c>
      <c r="H23" s="980">
        <v>30.675675675675674</v>
      </c>
      <c r="I23" s="979">
        <v>35</v>
      </c>
      <c r="J23" s="980">
        <v>4.7297297297297298</v>
      </c>
      <c r="K23" s="979">
        <v>0</v>
      </c>
      <c r="L23" s="980">
        <v>0</v>
      </c>
      <c r="M23" s="979">
        <v>0</v>
      </c>
      <c r="N23" s="980">
        <v>0</v>
      </c>
      <c r="O23" s="979">
        <v>0</v>
      </c>
      <c r="P23" s="980">
        <f t="shared" si="2"/>
        <v>0</v>
      </c>
      <c r="R23" s="977"/>
    </row>
    <row r="24" spans="1:18" s="962" customFormat="1" ht="16.5" customHeight="1" x14ac:dyDescent="0.25">
      <c r="A24" s="962">
        <v>16</v>
      </c>
      <c r="B24" s="978" t="s">
        <v>45</v>
      </c>
      <c r="C24" s="979">
        <f t="shared" si="0"/>
        <v>669</v>
      </c>
      <c r="D24" s="980">
        <f t="shared" si="1"/>
        <v>100</v>
      </c>
      <c r="E24" s="979">
        <v>0</v>
      </c>
      <c r="F24" s="980">
        <v>0</v>
      </c>
      <c r="G24" s="979">
        <v>668</v>
      </c>
      <c r="H24" s="980">
        <v>99.850523168908822</v>
      </c>
      <c r="I24" s="979">
        <v>1</v>
      </c>
      <c r="J24" s="980">
        <v>0.14947683109118087</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493</v>
      </c>
      <c r="D25" s="980">
        <f t="shared" si="1"/>
        <v>100</v>
      </c>
      <c r="E25" s="979">
        <v>0</v>
      </c>
      <c r="F25" s="980">
        <v>0</v>
      </c>
      <c r="G25" s="979">
        <v>466</v>
      </c>
      <c r="H25" s="980">
        <v>94.523326572008116</v>
      </c>
      <c r="I25" s="979">
        <v>27</v>
      </c>
      <c r="J25" s="980">
        <v>5.4766734279918863</v>
      </c>
      <c r="K25" s="979">
        <v>0</v>
      </c>
      <c r="L25" s="980">
        <v>0</v>
      </c>
      <c r="M25" s="979">
        <v>0</v>
      </c>
      <c r="N25" s="980">
        <v>0</v>
      </c>
      <c r="O25" s="979">
        <v>0</v>
      </c>
      <c r="P25" s="980">
        <f t="shared" si="2"/>
        <v>0</v>
      </c>
      <c r="R25" s="977"/>
    </row>
    <row r="26" spans="1:18" s="962" customFormat="1" ht="16.5" customHeight="1" x14ac:dyDescent="0.25">
      <c r="B26" s="981" t="s">
        <v>1</v>
      </c>
      <c r="C26" s="982">
        <f t="shared" si="0"/>
        <v>1</v>
      </c>
      <c r="D26" s="983">
        <f t="shared" si="1"/>
        <v>100</v>
      </c>
      <c r="E26" s="982">
        <v>1</v>
      </c>
      <c r="F26" s="983">
        <v>100</v>
      </c>
      <c r="G26" s="982">
        <v>0</v>
      </c>
      <c r="H26" s="983">
        <v>0</v>
      </c>
      <c r="I26" s="982">
        <v>0</v>
      </c>
      <c r="J26" s="983">
        <v>0</v>
      </c>
      <c r="K26" s="982">
        <v>0</v>
      </c>
      <c r="L26" s="983">
        <v>0</v>
      </c>
      <c r="M26" s="982">
        <v>0</v>
      </c>
      <c r="N26" s="983">
        <v>0</v>
      </c>
      <c r="O26" s="982">
        <v>0</v>
      </c>
      <c r="P26" s="983">
        <f t="shared" si="2"/>
        <v>0</v>
      </c>
      <c r="R26" s="977"/>
    </row>
    <row r="27" spans="1:18" s="1291" customFormat="1" x14ac:dyDescent="0.25">
      <c r="B27" s="1292" t="s">
        <v>0</v>
      </c>
      <c r="C27" s="1295">
        <f>SUM(C9:C26)</f>
        <v>76124</v>
      </c>
      <c r="D27" s="1296">
        <f>C27/$C27*100</f>
        <v>100</v>
      </c>
      <c r="E27" s="1295">
        <f>SUM(E9:E26)</f>
        <v>14211</v>
      </c>
      <c r="F27" s="1296">
        <f>E27/$C27*100</f>
        <v>18.668225526772108</v>
      </c>
      <c r="G27" s="1295">
        <f>SUM(G9:G26)</f>
        <v>50105</v>
      </c>
      <c r="H27" s="1296">
        <f>G27/$C27*100</f>
        <v>65.820240659975823</v>
      </c>
      <c r="I27" s="1295">
        <f>SUM(I9:I26)</f>
        <v>6075</v>
      </c>
      <c r="J27" s="1296">
        <f>I27/$C27*100</f>
        <v>7.980400399348432</v>
      </c>
      <c r="K27" s="1295">
        <f>SUM(K9:K26)</f>
        <v>5705</v>
      </c>
      <c r="L27" s="1296">
        <f>K27/$C27*100</f>
        <v>7.4943513215280335</v>
      </c>
      <c r="M27" s="1295">
        <f>SUM(M9:M26)</f>
        <v>28</v>
      </c>
      <c r="N27" s="1296">
        <f>M27/$C27*100</f>
        <v>3.6782092375597708E-2</v>
      </c>
      <c r="O27" s="1295">
        <f>SUM(O9:O26)</f>
        <v>0</v>
      </c>
      <c r="P27" s="1296">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4" customFormat="1" x14ac:dyDescent="0.25">
      <c r="B42" s="964"/>
      <c r="D42" s="964"/>
      <c r="M42" s="964"/>
      <c r="N42" s="964"/>
    </row>
    <row r="43" spans="2:14" s="1224" customFormat="1" x14ac:dyDescent="0.25">
      <c r="B43" s="964"/>
      <c r="D43" s="964"/>
      <c r="M43" s="964"/>
      <c r="N43" s="964"/>
    </row>
    <row r="44" spans="2:14" s="1224" customFormat="1" x14ac:dyDescent="0.25">
      <c r="D44" s="964"/>
      <c r="M44" s="964"/>
      <c r="N44" s="964"/>
    </row>
    <row r="45" spans="2:14" s="1224" customFormat="1" x14ac:dyDescent="0.25">
      <c r="B45" s="1224" t="s">
        <v>39</v>
      </c>
      <c r="G45" s="1224">
        <f>IFERROR(GETPIVOTDATA("ID PRESTACION
COUNT",#REF!,"CCAA",$B45,"Grado Resuelto",$B$1,"Subtipo",G$1),0)</f>
        <v>0</v>
      </c>
    </row>
    <row r="46" spans="2:14" s="1224" customFormat="1" x14ac:dyDescent="0.25">
      <c r="B46" s="1224" t="s">
        <v>47</v>
      </c>
      <c r="G46" s="1224">
        <f>IFERROR(GETPIVOTDATA("ID PRESTACION
COUNT",#REF!,"CCAA",$B46,"Grado Resuelto",$B$1,"Subtipo",G$1),0)</f>
        <v>0</v>
      </c>
    </row>
    <row r="47" spans="2:14" s="1224" customFormat="1" x14ac:dyDescent="0.25">
      <c r="D47" s="964"/>
      <c r="M47" s="964"/>
      <c r="N47" s="964"/>
    </row>
    <row r="48" spans="2:14" s="1224" customFormat="1" x14ac:dyDescent="0.25">
      <c r="D48" s="964"/>
    </row>
    <row r="49" spans="4:4" s="1331" customFormat="1" x14ac:dyDescent="0.25">
      <c r="D49" s="960"/>
    </row>
    <row r="50" spans="4:4" s="1331" customFormat="1"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33</v>
      </c>
      <c r="E1" s="964" t="s">
        <v>194</v>
      </c>
      <c r="F1" s="964"/>
      <c r="G1" s="964" t="s">
        <v>195</v>
      </c>
      <c r="H1" s="964"/>
      <c r="I1" s="964" t="s">
        <v>196</v>
      </c>
      <c r="J1" s="964"/>
      <c r="K1" s="964" t="s">
        <v>197</v>
      </c>
      <c r="L1" s="964"/>
      <c r="M1" s="964" t="s">
        <v>198</v>
      </c>
      <c r="N1" s="964"/>
      <c r="O1" s="964" t="s">
        <v>199</v>
      </c>
    </row>
    <row r="2" spans="1:21" s="965" customFormat="1" ht="48" customHeight="1" x14ac:dyDescent="0.35">
      <c r="B2" s="966"/>
      <c r="C2" s="966"/>
      <c r="D2" s="966"/>
      <c r="E2" s="966"/>
      <c r="F2" s="966"/>
      <c r="G2" s="966"/>
      <c r="H2" s="966"/>
    </row>
    <row r="3" spans="1:21" s="967" customFormat="1" ht="21" x14ac:dyDescent="0.25">
      <c r="B3" s="1505" t="s">
        <v>442</v>
      </c>
      <c r="C3" s="1505"/>
      <c r="D3" s="1505"/>
      <c r="E3" s="1505"/>
      <c r="F3" s="1505"/>
      <c r="G3" s="1505"/>
      <c r="H3" s="1505"/>
      <c r="I3" s="1505"/>
      <c r="J3" s="1505"/>
      <c r="K3" s="1505"/>
      <c r="L3" s="1505"/>
      <c r="M3" s="1505"/>
      <c r="N3" s="1505"/>
      <c r="O3" s="1505"/>
      <c r="P3" s="1505"/>
    </row>
    <row r="4" spans="1:21" s="967" customFormat="1" ht="15.5" x14ac:dyDescent="0.25">
      <c r="B4" s="1425" t="str">
        <f>porsaad!$B$6</f>
        <v>Situación a 31 de octubre de 2024</v>
      </c>
      <c r="C4" s="1425"/>
      <c r="D4" s="1425"/>
      <c r="E4" s="1425"/>
      <c r="F4" s="1425"/>
      <c r="G4" s="1425"/>
      <c r="H4" s="1425"/>
      <c r="I4" s="1425"/>
      <c r="J4" s="1425"/>
      <c r="K4" s="1425"/>
      <c r="L4" s="1425"/>
      <c r="M4" s="1425"/>
      <c r="N4" s="1425"/>
      <c r="O4" s="1425"/>
      <c r="P4" s="1425"/>
      <c r="Q4" s="968"/>
      <c r="R4" s="968"/>
      <c r="S4" s="968"/>
      <c r="T4" s="968"/>
      <c r="U4" s="968"/>
    </row>
    <row r="5" spans="1:21" s="969" customFormat="1" ht="7.5" customHeight="1" x14ac:dyDescent="0.25">
      <c r="B5" s="970"/>
      <c r="C5" s="969" t="s">
        <v>194</v>
      </c>
      <c r="E5" s="969" t="s">
        <v>195</v>
      </c>
      <c r="G5" s="969" t="s">
        <v>196</v>
      </c>
      <c r="I5" s="969" t="s">
        <v>197</v>
      </c>
      <c r="K5" s="964" t="s">
        <v>198</v>
      </c>
      <c r="M5" s="964" t="s">
        <v>199</v>
      </c>
      <c r="O5" s="964" t="s">
        <v>199</v>
      </c>
    </row>
    <row r="6" spans="1:21" s="967" customFormat="1" ht="15" customHeight="1" x14ac:dyDescent="0.25">
      <c r="B6" s="971"/>
      <c r="C6" s="1628" t="s">
        <v>200</v>
      </c>
      <c r="D6" s="1629"/>
      <c r="E6" s="1629"/>
      <c r="F6" s="1629"/>
      <c r="G6" s="1629"/>
      <c r="H6" s="1629"/>
      <c r="I6" s="1629"/>
      <c r="J6" s="1629"/>
      <c r="K6" s="1629"/>
      <c r="L6" s="1629"/>
      <c r="M6" s="1629"/>
      <c r="N6" s="1629"/>
      <c r="O6" s="1629"/>
      <c r="P6" s="1630"/>
    </row>
    <row r="7" spans="1:21" s="967" customFormat="1" ht="57" customHeight="1" x14ac:dyDescent="0.25">
      <c r="B7" s="1631" t="s">
        <v>12</v>
      </c>
      <c r="C7" s="1633" t="s">
        <v>0</v>
      </c>
      <c r="D7" s="1634"/>
      <c r="E7" s="1626" t="s">
        <v>201</v>
      </c>
      <c r="F7" s="1635"/>
      <c r="G7" s="1636" t="s">
        <v>202</v>
      </c>
      <c r="H7" s="1637"/>
      <c r="I7" s="1636" t="s">
        <v>203</v>
      </c>
      <c r="J7" s="1637"/>
      <c r="K7" s="1636" t="s">
        <v>204</v>
      </c>
      <c r="L7" s="1637"/>
      <c r="M7" s="1636" t="s">
        <v>205</v>
      </c>
      <c r="N7" s="1637"/>
      <c r="O7" s="1626" t="s">
        <v>206</v>
      </c>
      <c r="P7" s="1627"/>
    </row>
    <row r="8" spans="1:21" s="972" customFormat="1" ht="12" customHeight="1" x14ac:dyDescent="0.25">
      <c r="B8" s="1632"/>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2415</v>
      </c>
      <c r="D9" s="976">
        <f>IFERROR(C9/$C9*100,"-")</f>
        <v>100</v>
      </c>
      <c r="E9" s="975">
        <v>0</v>
      </c>
      <c r="F9" s="976">
        <v>0</v>
      </c>
      <c r="G9" s="975">
        <v>2276</v>
      </c>
      <c r="H9" s="976">
        <v>94.244306418219452</v>
      </c>
      <c r="I9" s="975">
        <v>139</v>
      </c>
      <c r="J9" s="976">
        <v>5.7556935817805384</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3951</v>
      </c>
      <c r="D10" s="980">
        <f t="shared" ref="D10:D26" si="1">IFERROR(C10/$C10*100,"-")</f>
        <v>100</v>
      </c>
      <c r="E10" s="979">
        <v>1</v>
      </c>
      <c r="F10" s="980">
        <v>2.5310048089091371E-2</v>
      </c>
      <c r="G10" s="979">
        <v>3595</v>
      </c>
      <c r="H10" s="980">
        <v>90.989622880283477</v>
      </c>
      <c r="I10" s="979">
        <v>355</v>
      </c>
      <c r="J10" s="980">
        <v>8.9850670716274372</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1742</v>
      </c>
      <c r="D11" s="980">
        <f t="shared" si="1"/>
        <v>100</v>
      </c>
      <c r="E11" s="979">
        <v>92</v>
      </c>
      <c r="F11" s="980">
        <v>5.2812858783008041</v>
      </c>
      <c r="G11" s="979">
        <v>1426</v>
      </c>
      <c r="H11" s="980">
        <v>81.859931113662455</v>
      </c>
      <c r="I11" s="979">
        <v>177</v>
      </c>
      <c r="J11" s="980">
        <v>10.160734787600459</v>
      </c>
      <c r="K11" s="979">
        <v>1</v>
      </c>
      <c r="L11" s="980">
        <v>5.7405281285878303E-2</v>
      </c>
      <c r="M11" s="979">
        <v>46</v>
      </c>
      <c r="N11" s="980">
        <v>2.640642939150402</v>
      </c>
      <c r="O11" s="979">
        <v>0</v>
      </c>
      <c r="P11" s="980">
        <f t="shared" si="2"/>
        <v>0</v>
      </c>
      <c r="R11" s="977"/>
    </row>
    <row r="12" spans="1:21" s="962" customFormat="1" ht="16.5" customHeight="1" x14ac:dyDescent="0.25">
      <c r="A12" s="962">
        <v>4</v>
      </c>
      <c r="B12" s="978" t="s">
        <v>38</v>
      </c>
      <c r="C12" s="979">
        <f t="shared" si="0"/>
        <v>368</v>
      </c>
      <c r="D12" s="980">
        <f t="shared" si="1"/>
        <v>100</v>
      </c>
      <c r="E12" s="979">
        <v>0</v>
      </c>
      <c r="F12" s="980">
        <v>0</v>
      </c>
      <c r="G12" s="979">
        <v>302</v>
      </c>
      <c r="H12" s="980">
        <v>82.065217391304344</v>
      </c>
      <c r="I12" s="979">
        <v>66</v>
      </c>
      <c r="J12" s="980">
        <v>17.934782608695652</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4940</v>
      </c>
      <c r="D13" s="980">
        <f t="shared" si="1"/>
        <v>100</v>
      </c>
      <c r="E13" s="979">
        <v>3178</v>
      </c>
      <c r="F13" s="980">
        <v>64.331983805668017</v>
      </c>
      <c r="G13" s="979">
        <v>645</v>
      </c>
      <c r="H13" s="980">
        <v>13.056680161943321</v>
      </c>
      <c r="I13" s="979">
        <v>382</v>
      </c>
      <c r="J13" s="980">
        <v>7.7327935222672064</v>
      </c>
      <c r="K13" s="979">
        <v>733</v>
      </c>
      <c r="L13" s="980">
        <v>14.838056680161943</v>
      </c>
      <c r="M13" s="979">
        <v>2</v>
      </c>
      <c r="N13" s="980">
        <v>4.048582995951417E-2</v>
      </c>
      <c r="O13" s="979">
        <v>0</v>
      </c>
      <c r="P13" s="980">
        <f t="shared" si="2"/>
        <v>0</v>
      </c>
      <c r="R13" s="977"/>
    </row>
    <row r="14" spans="1:21" s="962" customFormat="1" ht="16.5" customHeight="1" x14ac:dyDescent="0.25">
      <c r="A14" s="962">
        <v>6</v>
      </c>
      <c r="B14" s="978" t="s">
        <v>5</v>
      </c>
      <c r="C14" s="979">
        <f t="shared" si="0"/>
        <v>97</v>
      </c>
      <c r="D14" s="980">
        <f t="shared" si="1"/>
        <v>100</v>
      </c>
      <c r="E14" s="979">
        <v>0</v>
      </c>
      <c r="F14" s="980">
        <v>0</v>
      </c>
      <c r="G14" s="979">
        <v>97</v>
      </c>
      <c r="H14" s="980">
        <v>100</v>
      </c>
      <c r="I14" s="979">
        <v>0</v>
      </c>
      <c r="J14" s="980">
        <v>0</v>
      </c>
      <c r="K14" s="979">
        <v>0</v>
      </c>
      <c r="L14" s="980">
        <v>0</v>
      </c>
      <c r="M14" s="979">
        <v>0</v>
      </c>
      <c r="N14" s="980">
        <v>0</v>
      </c>
      <c r="O14" s="979">
        <v>0</v>
      </c>
      <c r="P14" s="980">
        <f t="shared" si="2"/>
        <v>0</v>
      </c>
      <c r="R14" s="977"/>
    </row>
    <row r="15" spans="1:21" s="963" customFormat="1" ht="16.5" customHeight="1" x14ac:dyDescent="0.25">
      <c r="A15" s="963">
        <v>7</v>
      </c>
      <c r="B15" s="978" t="s">
        <v>4</v>
      </c>
      <c r="C15" s="979">
        <f t="shared" si="0"/>
        <v>17072</v>
      </c>
      <c r="D15" s="980">
        <f t="shared" si="1"/>
        <v>100</v>
      </c>
      <c r="E15" s="979">
        <v>3352</v>
      </c>
      <c r="F15" s="980">
        <v>19.634489222118088</v>
      </c>
      <c r="G15" s="979">
        <v>9639</v>
      </c>
      <c r="H15" s="980">
        <v>56.460871602624188</v>
      </c>
      <c r="I15" s="979">
        <v>2172</v>
      </c>
      <c r="J15" s="980">
        <v>12.722586691658858</v>
      </c>
      <c r="K15" s="979">
        <v>1909</v>
      </c>
      <c r="L15" s="980">
        <v>11.182052483598875</v>
      </c>
      <c r="M15" s="979">
        <v>0</v>
      </c>
      <c r="N15" s="980">
        <v>0</v>
      </c>
      <c r="O15" s="979">
        <v>0</v>
      </c>
      <c r="P15" s="980">
        <f t="shared" si="2"/>
        <v>0</v>
      </c>
      <c r="R15" s="977"/>
    </row>
    <row r="16" spans="1:21" s="963" customFormat="1" ht="16.5" customHeight="1" x14ac:dyDescent="0.25">
      <c r="A16" s="963">
        <v>8</v>
      </c>
      <c r="B16" s="978" t="s">
        <v>40</v>
      </c>
      <c r="C16" s="979">
        <f t="shared" si="0"/>
        <v>4239</v>
      </c>
      <c r="D16" s="980">
        <f t="shared" si="1"/>
        <v>100</v>
      </c>
      <c r="E16" s="979">
        <v>291</v>
      </c>
      <c r="F16" s="980">
        <v>6.8648266100495405</v>
      </c>
      <c r="G16" s="979">
        <v>3045</v>
      </c>
      <c r="H16" s="980">
        <v>71.832979476291584</v>
      </c>
      <c r="I16" s="979">
        <v>216</v>
      </c>
      <c r="J16" s="980">
        <v>5.095541401273886</v>
      </c>
      <c r="K16" s="979">
        <v>687</v>
      </c>
      <c r="L16" s="980">
        <v>16.206652512384998</v>
      </c>
      <c r="M16" s="979">
        <v>0</v>
      </c>
      <c r="N16" s="980">
        <v>0</v>
      </c>
      <c r="O16" s="979">
        <v>0</v>
      </c>
      <c r="P16" s="980">
        <f t="shared" si="2"/>
        <v>0</v>
      </c>
      <c r="R16" s="977"/>
    </row>
    <row r="17" spans="1:18" s="963" customFormat="1" ht="16.5" customHeight="1" x14ac:dyDescent="0.25">
      <c r="A17" s="963">
        <v>9</v>
      </c>
      <c r="B17" s="978" t="s">
        <v>41</v>
      </c>
      <c r="C17" s="979">
        <f t="shared" si="0"/>
        <v>11738</v>
      </c>
      <c r="D17" s="980">
        <f t="shared" si="1"/>
        <v>100</v>
      </c>
      <c r="E17" s="979">
        <v>2402</v>
      </c>
      <c r="F17" s="980">
        <v>20.463452036121996</v>
      </c>
      <c r="G17" s="979">
        <v>8171</v>
      </c>
      <c r="H17" s="980">
        <v>69.611518146191855</v>
      </c>
      <c r="I17" s="979">
        <v>1165</v>
      </c>
      <c r="J17" s="980">
        <v>9.9250298176861467</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9102</v>
      </c>
      <c r="D18" s="980">
        <f t="shared" si="1"/>
        <v>100</v>
      </c>
      <c r="E18" s="979">
        <v>4399</v>
      </c>
      <c r="F18" s="980">
        <v>48.330037354427596</v>
      </c>
      <c r="G18" s="979">
        <v>3521</v>
      </c>
      <c r="H18" s="980">
        <v>38.683805756976483</v>
      </c>
      <c r="I18" s="979">
        <v>350</v>
      </c>
      <c r="J18" s="980">
        <v>3.8453087233575038</v>
      </c>
      <c r="K18" s="979">
        <v>832</v>
      </c>
      <c r="L18" s="980">
        <v>9.1408481652384097</v>
      </c>
      <c r="M18" s="979">
        <v>0</v>
      </c>
      <c r="N18" s="980">
        <v>0</v>
      </c>
      <c r="O18" s="979">
        <v>0</v>
      </c>
      <c r="P18" s="980">
        <f t="shared" si="2"/>
        <v>0</v>
      </c>
      <c r="R18" s="977"/>
    </row>
    <row r="19" spans="1:18" s="962" customFormat="1" ht="16.5" customHeight="1" x14ac:dyDescent="0.25">
      <c r="A19" s="962">
        <v>11</v>
      </c>
      <c r="B19" s="978" t="s">
        <v>2</v>
      </c>
      <c r="C19" s="979">
        <f t="shared" si="0"/>
        <v>6586</v>
      </c>
      <c r="D19" s="980">
        <f t="shared" si="1"/>
        <v>100</v>
      </c>
      <c r="E19" s="979">
        <v>4583</v>
      </c>
      <c r="F19" s="980">
        <v>69.58700273307015</v>
      </c>
      <c r="G19" s="979">
        <v>1269</v>
      </c>
      <c r="H19" s="980">
        <v>19.268144549043427</v>
      </c>
      <c r="I19" s="979">
        <v>304</v>
      </c>
      <c r="J19" s="980">
        <v>4.6158518068630432</v>
      </c>
      <c r="K19" s="979">
        <v>430</v>
      </c>
      <c r="L19" s="980">
        <v>6.5290009110233829</v>
      </c>
      <c r="M19" s="979">
        <v>0</v>
      </c>
      <c r="N19" s="980">
        <v>0</v>
      </c>
      <c r="O19" s="979">
        <v>0</v>
      </c>
      <c r="P19" s="980">
        <f t="shared" si="2"/>
        <v>0</v>
      </c>
      <c r="R19" s="977"/>
    </row>
    <row r="20" spans="1:18" s="962" customFormat="1" ht="16.5" customHeight="1" x14ac:dyDescent="0.25">
      <c r="A20" s="962">
        <v>12</v>
      </c>
      <c r="B20" s="978" t="s">
        <v>35</v>
      </c>
      <c r="C20" s="979">
        <f t="shared" si="0"/>
        <v>5307</v>
      </c>
      <c r="D20" s="980">
        <f t="shared" si="1"/>
        <v>100</v>
      </c>
      <c r="E20" s="979">
        <v>840</v>
      </c>
      <c r="F20" s="980">
        <v>15.82815149802148</v>
      </c>
      <c r="G20" s="979">
        <v>2594</v>
      </c>
      <c r="H20" s="980">
        <v>48.878839268890147</v>
      </c>
      <c r="I20" s="979">
        <v>1134</v>
      </c>
      <c r="J20" s="980">
        <v>21.368004522328999</v>
      </c>
      <c r="K20" s="979">
        <v>739</v>
      </c>
      <c r="L20" s="980">
        <v>13.925004710759376</v>
      </c>
      <c r="M20" s="979">
        <v>0</v>
      </c>
      <c r="N20" s="980">
        <v>0</v>
      </c>
      <c r="O20" s="979">
        <v>0</v>
      </c>
      <c r="P20" s="980">
        <f t="shared" si="2"/>
        <v>0</v>
      </c>
      <c r="R20" s="977"/>
    </row>
    <row r="21" spans="1:18" s="962" customFormat="1" ht="16.5" customHeight="1" x14ac:dyDescent="0.25">
      <c r="A21" s="962">
        <v>13</v>
      </c>
      <c r="B21" s="978" t="s">
        <v>42</v>
      </c>
      <c r="C21" s="979">
        <f t="shared" si="0"/>
        <v>10160</v>
      </c>
      <c r="D21" s="980">
        <f t="shared" si="1"/>
        <v>100</v>
      </c>
      <c r="E21" s="979">
        <v>1001</v>
      </c>
      <c r="F21" s="980">
        <v>9.8523622047244093</v>
      </c>
      <c r="G21" s="979">
        <v>6372</v>
      </c>
      <c r="H21" s="980">
        <v>62.716535433070867</v>
      </c>
      <c r="I21" s="979">
        <v>895</v>
      </c>
      <c r="J21" s="980">
        <v>8.8090551181102352</v>
      </c>
      <c r="K21" s="979">
        <v>1892</v>
      </c>
      <c r="L21" s="980">
        <v>18.622047244094489</v>
      </c>
      <c r="M21" s="979">
        <v>0</v>
      </c>
      <c r="N21" s="980">
        <v>0</v>
      </c>
      <c r="O21" s="979">
        <v>0</v>
      </c>
      <c r="P21" s="980">
        <f t="shared" si="2"/>
        <v>0</v>
      </c>
      <c r="R21" s="977"/>
    </row>
    <row r="22" spans="1:18" s="962" customFormat="1" ht="16.5" customHeight="1" x14ac:dyDescent="0.25">
      <c r="A22" s="962">
        <v>14</v>
      </c>
      <c r="B22" s="978" t="s">
        <v>43</v>
      </c>
      <c r="C22" s="979">
        <f t="shared" si="0"/>
        <v>446</v>
      </c>
      <c r="D22" s="980">
        <f t="shared" si="1"/>
        <v>100</v>
      </c>
      <c r="E22" s="979">
        <v>1</v>
      </c>
      <c r="F22" s="980">
        <v>0.22421524663677131</v>
      </c>
      <c r="G22" s="979">
        <v>205</v>
      </c>
      <c r="H22" s="980">
        <v>45.964125560538115</v>
      </c>
      <c r="I22" s="979">
        <v>94</v>
      </c>
      <c r="J22" s="980">
        <v>21.076233183856502</v>
      </c>
      <c r="K22" s="979">
        <v>146</v>
      </c>
      <c r="L22" s="980">
        <v>32.735426008968609</v>
      </c>
      <c r="M22" s="979">
        <v>0</v>
      </c>
      <c r="N22" s="980">
        <v>0</v>
      </c>
      <c r="O22" s="979">
        <v>0</v>
      </c>
      <c r="P22" s="980">
        <f t="shared" si="2"/>
        <v>0</v>
      </c>
      <c r="R22" s="977"/>
    </row>
    <row r="23" spans="1:18" s="962" customFormat="1" ht="16.5" customHeight="1" x14ac:dyDescent="0.25">
      <c r="A23" s="962">
        <v>15</v>
      </c>
      <c r="B23" s="978" t="s">
        <v>44</v>
      </c>
      <c r="C23" s="979">
        <f t="shared" si="0"/>
        <v>1313</v>
      </c>
      <c r="D23" s="980">
        <f t="shared" si="1"/>
        <v>100</v>
      </c>
      <c r="E23" s="979">
        <v>633</v>
      </c>
      <c r="F23" s="980">
        <v>48.210205635948213</v>
      </c>
      <c r="G23" s="979">
        <v>583</v>
      </c>
      <c r="H23" s="980">
        <v>44.402132520944406</v>
      </c>
      <c r="I23" s="979">
        <v>96</v>
      </c>
      <c r="J23" s="980">
        <v>7.3115003808073116</v>
      </c>
      <c r="K23" s="979">
        <v>1</v>
      </c>
      <c r="L23" s="980">
        <v>7.6161462300076158E-2</v>
      </c>
      <c r="M23" s="979">
        <v>0</v>
      </c>
      <c r="N23" s="980">
        <v>0</v>
      </c>
      <c r="O23" s="979">
        <v>0</v>
      </c>
      <c r="P23" s="980">
        <f t="shared" si="2"/>
        <v>0</v>
      </c>
      <c r="R23" s="977"/>
    </row>
    <row r="24" spans="1:18" s="962" customFormat="1" ht="16.5" customHeight="1" x14ac:dyDescent="0.25">
      <c r="A24" s="962">
        <v>16</v>
      </c>
      <c r="B24" s="978" t="s">
        <v>45</v>
      </c>
      <c r="C24" s="979">
        <f t="shared" si="0"/>
        <v>670</v>
      </c>
      <c r="D24" s="980">
        <f t="shared" si="1"/>
        <v>100</v>
      </c>
      <c r="E24" s="979">
        <v>0</v>
      </c>
      <c r="F24" s="980">
        <v>0</v>
      </c>
      <c r="G24" s="979">
        <v>670</v>
      </c>
      <c r="H24" s="980">
        <v>100</v>
      </c>
      <c r="I24" s="979">
        <v>0</v>
      </c>
      <c r="J24" s="980">
        <v>0</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533</v>
      </c>
      <c r="D25" s="980">
        <f t="shared" si="1"/>
        <v>100</v>
      </c>
      <c r="E25" s="979">
        <v>0</v>
      </c>
      <c r="F25" s="980">
        <v>0</v>
      </c>
      <c r="G25" s="979">
        <v>501</v>
      </c>
      <c r="H25" s="980">
        <v>93.996247654784241</v>
      </c>
      <c r="I25" s="979">
        <v>32</v>
      </c>
      <c r="J25" s="980">
        <v>6.0037523452157595</v>
      </c>
      <c r="K25" s="979">
        <v>0</v>
      </c>
      <c r="L25" s="980">
        <v>0</v>
      </c>
      <c r="M25" s="979">
        <v>0</v>
      </c>
      <c r="N25" s="980">
        <v>0</v>
      </c>
      <c r="O25" s="979">
        <v>0</v>
      </c>
      <c r="P25" s="980">
        <f t="shared" si="2"/>
        <v>0</v>
      </c>
      <c r="R25" s="977"/>
    </row>
    <row r="26" spans="1:18" s="962" customFormat="1" ht="16.5" customHeight="1" x14ac:dyDescent="0.25">
      <c r="B26" s="981" t="s">
        <v>1</v>
      </c>
      <c r="C26" s="982">
        <f t="shared" si="0"/>
        <v>3</v>
      </c>
      <c r="D26" s="983">
        <f t="shared" si="1"/>
        <v>100</v>
      </c>
      <c r="E26" s="982">
        <v>2</v>
      </c>
      <c r="F26" s="983">
        <v>66.666666666666657</v>
      </c>
      <c r="G26" s="982">
        <v>1</v>
      </c>
      <c r="H26" s="983">
        <v>33.333333333333329</v>
      </c>
      <c r="I26" s="982">
        <v>0</v>
      </c>
      <c r="J26" s="983">
        <v>0</v>
      </c>
      <c r="K26" s="982">
        <v>0</v>
      </c>
      <c r="L26" s="983">
        <v>0</v>
      </c>
      <c r="M26" s="982">
        <v>0</v>
      </c>
      <c r="N26" s="983">
        <v>0</v>
      </c>
      <c r="O26" s="982">
        <v>0</v>
      </c>
      <c r="P26" s="983">
        <f t="shared" si="2"/>
        <v>0</v>
      </c>
      <c r="R26" s="977"/>
    </row>
    <row r="27" spans="1:18" s="1291" customFormat="1" x14ac:dyDescent="0.25">
      <c r="B27" s="1292" t="s">
        <v>0</v>
      </c>
      <c r="C27" s="1293">
        <f>SUM(C9:C26)</f>
        <v>80682</v>
      </c>
      <c r="D27" s="1294">
        <f>C27/$C27*100</f>
        <v>100</v>
      </c>
      <c r="E27" s="1295">
        <f>SUM(E9:E26)</f>
        <v>20775</v>
      </c>
      <c r="F27" s="1296">
        <f>E27/$C27*100</f>
        <v>25.749237748196624</v>
      </c>
      <c r="G27" s="1295">
        <f>SUM(G9:G26)</f>
        <v>44912</v>
      </c>
      <c r="H27" s="1296">
        <f>G27/$C27*100</f>
        <v>55.665452021516572</v>
      </c>
      <c r="I27" s="1295">
        <f>SUM(I9:I26)</f>
        <v>7577</v>
      </c>
      <c r="J27" s="1296">
        <f>I27/$C27*100</f>
        <v>9.3911901043603283</v>
      </c>
      <c r="K27" s="1295">
        <f>SUM(K9:K26)</f>
        <v>7370</v>
      </c>
      <c r="L27" s="1296">
        <f>K27/$C27*100</f>
        <v>9.1346273022483331</v>
      </c>
      <c r="M27" s="1295">
        <f>SUM(M9:M26)</f>
        <v>48</v>
      </c>
      <c r="N27" s="1296">
        <f>M27/$C27*100</f>
        <v>5.9492823678143819E-2</v>
      </c>
      <c r="O27" s="1295">
        <f>SUM(O9:O26)</f>
        <v>0</v>
      </c>
      <c r="P27" s="1296">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31" customFormat="1" x14ac:dyDescent="0.25">
      <c r="B42" s="960"/>
      <c r="D42" s="960"/>
      <c r="M42" s="960"/>
      <c r="N42" s="960"/>
    </row>
    <row r="43" spans="2:14" s="1224" customFormat="1" x14ac:dyDescent="0.25">
      <c r="B43" s="964"/>
      <c r="D43" s="964"/>
      <c r="M43" s="964"/>
      <c r="N43" s="964"/>
    </row>
    <row r="44" spans="2:14" s="1224" customFormat="1" x14ac:dyDescent="0.25">
      <c r="D44" s="964"/>
      <c r="M44" s="964"/>
      <c r="N44" s="964"/>
    </row>
    <row r="45" spans="2:14" s="1224" customFormat="1" x14ac:dyDescent="0.25">
      <c r="B45" s="1224" t="s">
        <v>39</v>
      </c>
      <c r="D45" s="964"/>
      <c r="G45" s="1224">
        <f>IFERROR(GETPIVOTDATA("ID PRESTACION
COUNT",#REF!,"CCAA",$B45,"Grado Resuelto",$B$1,"Subtipo",G$1),0)</f>
        <v>0</v>
      </c>
      <c r="M45" s="964"/>
      <c r="N45" s="964"/>
    </row>
    <row r="46" spans="2:14" s="1224" customFormat="1" x14ac:dyDescent="0.25">
      <c r="B46" s="1224" t="s">
        <v>47</v>
      </c>
      <c r="D46" s="964"/>
      <c r="G46" s="1224">
        <f>IFERROR(GETPIVOTDATA("ID PRESTACION
COUNT",#REF!,"CCAA",$B46,"Grado Resuelto",$B$1,"Subtipo",G$1),0)</f>
        <v>0</v>
      </c>
      <c r="M46" s="964"/>
      <c r="N46" s="964"/>
    </row>
    <row r="47" spans="2:14" s="1224" customFormat="1" x14ac:dyDescent="0.25">
      <c r="D47" s="964"/>
      <c r="M47" s="964"/>
      <c r="N47" s="964"/>
    </row>
    <row r="48" spans="2:14" s="1331" customFormat="1" x14ac:dyDescent="0.25">
      <c r="D48" s="960"/>
    </row>
    <row r="49" spans="4:4" s="1331" customFormat="1" x14ac:dyDescent="0.25">
      <c r="D49" s="960"/>
    </row>
    <row r="50" spans="4:4"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110" zoomScaleNormal="11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453125" style="988" bestFit="1" customWidth="1"/>
    <col min="5" max="5" width="8.54296875" style="988" customWidth="1"/>
    <col min="6" max="6" width="7.453125" style="988" bestFit="1" customWidth="1"/>
    <col min="7" max="7" width="8.26953125" style="988" customWidth="1"/>
    <col min="8" max="8" width="7" style="988" bestFit="1" customWidth="1"/>
    <col min="9" max="9" width="9.7265625" style="988" customWidth="1"/>
    <col min="10" max="10" width="7.453125" style="988" bestFit="1"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48</v>
      </c>
      <c r="E1" s="964" t="s">
        <v>194</v>
      </c>
      <c r="F1" s="964"/>
      <c r="G1" s="964" t="s">
        <v>195</v>
      </c>
      <c r="H1" s="964"/>
      <c r="I1" s="964" t="s">
        <v>196</v>
      </c>
      <c r="J1" s="964"/>
      <c r="K1" s="964" t="s">
        <v>197</v>
      </c>
      <c r="L1" s="964"/>
      <c r="M1" s="964" t="s">
        <v>198</v>
      </c>
      <c r="N1" s="964"/>
      <c r="O1" s="964" t="s">
        <v>199</v>
      </c>
    </row>
    <row r="2" spans="1:21" s="965" customFormat="1" ht="48" customHeight="1" x14ac:dyDescent="0.35">
      <c r="B2" s="966"/>
      <c r="C2" s="966"/>
      <c r="D2" s="966"/>
      <c r="E2" s="966"/>
      <c r="F2" s="966"/>
      <c r="G2" s="966"/>
      <c r="H2" s="966"/>
    </row>
    <row r="3" spans="1:21" s="967" customFormat="1" ht="21" x14ac:dyDescent="0.25">
      <c r="B3" s="1505" t="s">
        <v>441</v>
      </c>
      <c r="C3" s="1505"/>
      <c r="D3" s="1505"/>
      <c r="E3" s="1505"/>
      <c r="F3" s="1505"/>
      <c r="G3" s="1505"/>
      <c r="H3" s="1505"/>
      <c r="I3" s="1505"/>
      <c r="J3" s="1505"/>
      <c r="K3" s="1505"/>
      <c r="L3" s="1505"/>
      <c r="M3" s="1505"/>
      <c r="N3" s="1505"/>
      <c r="O3" s="1505"/>
      <c r="P3" s="1505"/>
    </row>
    <row r="4" spans="1:21" s="967" customFormat="1" ht="15.5" x14ac:dyDescent="0.25">
      <c r="B4" s="1425" t="str">
        <f>porsaad!$B$6</f>
        <v>Situación a 31 de octubre de 2024</v>
      </c>
      <c r="C4" s="1425"/>
      <c r="D4" s="1425"/>
      <c r="E4" s="1425"/>
      <c r="F4" s="1425"/>
      <c r="G4" s="1425"/>
      <c r="H4" s="1425"/>
      <c r="I4" s="1425"/>
      <c r="J4" s="1425"/>
      <c r="K4" s="1425"/>
      <c r="L4" s="1425"/>
      <c r="M4" s="1425"/>
      <c r="N4" s="1425"/>
      <c r="O4" s="1425"/>
      <c r="P4" s="1425"/>
      <c r="Q4" s="968"/>
      <c r="R4" s="968"/>
      <c r="S4" s="968"/>
      <c r="T4" s="968"/>
      <c r="U4" s="968"/>
    </row>
    <row r="5" spans="1:21" s="969" customFormat="1" ht="7.5" customHeight="1" x14ac:dyDescent="0.25">
      <c r="B5" s="970"/>
      <c r="C5" s="969" t="s">
        <v>194</v>
      </c>
      <c r="E5" s="969" t="s">
        <v>195</v>
      </c>
      <c r="G5" s="969" t="s">
        <v>196</v>
      </c>
      <c r="I5" s="969" t="s">
        <v>197</v>
      </c>
      <c r="K5" s="964" t="s">
        <v>198</v>
      </c>
      <c r="M5" s="964" t="s">
        <v>199</v>
      </c>
      <c r="O5" s="964" t="s">
        <v>199</v>
      </c>
    </row>
    <row r="6" spans="1:21" s="967" customFormat="1" ht="15" customHeight="1" x14ac:dyDescent="0.25">
      <c r="B6" s="971"/>
      <c r="C6" s="1628" t="s">
        <v>200</v>
      </c>
      <c r="D6" s="1629"/>
      <c r="E6" s="1629"/>
      <c r="F6" s="1629"/>
      <c r="G6" s="1629"/>
      <c r="H6" s="1629"/>
      <c r="I6" s="1629"/>
      <c r="J6" s="1629"/>
      <c r="K6" s="1629"/>
      <c r="L6" s="1629"/>
      <c r="M6" s="1629"/>
      <c r="N6" s="1629"/>
      <c r="O6" s="1629"/>
      <c r="P6" s="1630"/>
    </row>
    <row r="7" spans="1:21" s="967" customFormat="1" ht="57" customHeight="1" x14ac:dyDescent="0.25">
      <c r="B7" s="1631" t="s">
        <v>12</v>
      </c>
      <c r="C7" s="1633" t="s">
        <v>0</v>
      </c>
      <c r="D7" s="1634"/>
      <c r="E7" s="1626" t="s">
        <v>201</v>
      </c>
      <c r="F7" s="1635"/>
      <c r="G7" s="1636" t="s">
        <v>202</v>
      </c>
      <c r="H7" s="1637"/>
      <c r="I7" s="1636" t="s">
        <v>203</v>
      </c>
      <c r="J7" s="1637"/>
      <c r="K7" s="1636" t="s">
        <v>204</v>
      </c>
      <c r="L7" s="1637"/>
      <c r="M7" s="1636" t="s">
        <v>205</v>
      </c>
      <c r="N7" s="1637"/>
      <c r="O7" s="1626" t="s">
        <v>206</v>
      </c>
      <c r="P7" s="1627"/>
    </row>
    <row r="8" spans="1:21" s="972" customFormat="1" ht="12" customHeight="1" x14ac:dyDescent="0.25">
      <c r="B8" s="1632"/>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120</v>
      </c>
      <c r="D9" s="976">
        <f>IFERROR(C9/$C9*100,"-")</f>
        <v>100</v>
      </c>
      <c r="E9" s="975">
        <v>0</v>
      </c>
      <c r="F9" s="976">
        <v>0</v>
      </c>
      <c r="G9" s="975">
        <v>9</v>
      </c>
      <c r="H9" s="976">
        <v>7.5</v>
      </c>
      <c r="I9" s="975">
        <v>111</v>
      </c>
      <c r="J9" s="976">
        <v>92.5</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1681</v>
      </c>
      <c r="D10" s="980">
        <f t="shared" ref="D10:D26" si="1">IFERROR(C10/$C10*100,"-")</f>
        <v>100</v>
      </c>
      <c r="E10" s="979">
        <v>0</v>
      </c>
      <c r="F10" s="980">
        <v>0</v>
      </c>
      <c r="G10" s="979">
        <v>43</v>
      </c>
      <c r="H10" s="980">
        <v>2.5580011897679951</v>
      </c>
      <c r="I10" s="979">
        <v>1638</v>
      </c>
      <c r="J10" s="980">
        <v>97.441998810231993</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1471</v>
      </c>
      <c r="D11" s="980">
        <f t="shared" si="1"/>
        <v>100</v>
      </c>
      <c r="E11" s="979">
        <v>120</v>
      </c>
      <c r="F11" s="980">
        <v>8.1577158395649221</v>
      </c>
      <c r="G11" s="979">
        <v>20</v>
      </c>
      <c r="H11" s="980">
        <v>1.3596193065941535</v>
      </c>
      <c r="I11" s="979">
        <v>135</v>
      </c>
      <c r="J11" s="980">
        <v>9.1774303195105364</v>
      </c>
      <c r="K11" s="979">
        <v>1031</v>
      </c>
      <c r="L11" s="980">
        <v>70.088375254928621</v>
      </c>
      <c r="M11" s="979">
        <v>165</v>
      </c>
      <c r="N11" s="980">
        <v>11.216859279401767</v>
      </c>
      <c r="O11" s="979">
        <v>0</v>
      </c>
      <c r="P11" s="980">
        <f t="shared" si="2"/>
        <v>0</v>
      </c>
      <c r="R11" s="977"/>
    </row>
    <row r="12" spans="1:21" s="962" customFormat="1" ht="16.5" customHeight="1" x14ac:dyDescent="0.25">
      <c r="A12" s="962">
        <v>4</v>
      </c>
      <c r="B12" s="978" t="s">
        <v>38</v>
      </c>
      <c r="C12" s="979">
        <f t="shared" si="0"/>
        <v>43</v>
      </c>
      <c r="D12" s="980">
        <f t="shared" si="1"/>
        <v>100</v>
      </c>
      <c r="E12" s="979">
        <v>0</v>
      </c>
      <c r="F12" s="980">
        <v>0</v>
      </c>
      <c r="G12" s="979">
        <v>0</v>
      </c>
      <c r="H12" s="980">
        <v>0</v>
      </c>
      <c r="I12" s="979">
        <v>43</v>
      </c>
      <c r="J12" s="980">
        <v>100</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5860</v>
      </c>
      <c r="D13" s="980">
        <f t="shared" si="1"/>
        <v>100</v>
      </c>
      <c r="E13" s="979">
        <v>4252</v>
      </c>
      <c r="F13" s="980">
        <v>72.559726962457333</v>
      </c>
      <c r="G13" s="979">
        <v>4</v>
      </c>
      <c r="H13" s="980">
        <v>6.8259385665529013E-2</v>
      </c>
      <c r="I13" s="979">
        <v>515</v>
      </c>
      <c r="J13" s="980">
        <v>8.7883959044368609</v>
      </c>
      <c r="K13" s="979">
        <v>1087</v>
      </c>
      <c r="L13" s="980">
        <v>18.549488054607508</v>
      </c>
      <c r="M13" s="979">
        <v>2</v>
      </c>
      <c r="N13" s="980">
        <v>3.4129692832764506E-2</v>
      </c>
      <c r="O13" s="979">
        <v>0</v>
      </c>
      <c r="P13" s="980">
        <f t="shared" si="2"/>
        <v>0</v>
      </c>
      <c r="R13" s="977"/>
    </row>
    <row r="14" spans="1:21" s="962" customFormat="1" ht="16.5" customHeight="1" x14ac:dyDescent="0.25">
      <c r="A14" s="962">
        <v>6</v>
      </c>
      <c r="B14" s="978" t="s">
        <v>5</v>
      </c>
      <c r="C14" s="979">
        <f t="shared" si="0"/>
        <v>0</v>
      </c>
      <c r="D14" s="980" t="str">
        <f t="shared" si="1"/>
        <v>-</v>
      </c>
      <c r="E14" s="979">
        <v>0</v>
      </c>
      <c r="F14" s="980" t="s">
        <v>364</v>
      </c>
      <c r="G14" s="979">
        <v>0</v>
      </c>
      <c r="H14" s="980" t="s">
        <v>364</v>
      </c>
      <c r="I14" s="979">
        <v>0</v>
      </c>
      <c r="J14" s="980" t="s">
        <v>364</v>
      </c>
      <c r="K14" s="979">
        <v>0</v>
      </c>
      <c r="L14" s="980" t="s">
        <v>364</v>
      </c>
      <c r="M14" s="979">
        <v>0</v>
      </c>
      <c r="N14" s="980" t="s">
        <v>364</v>
      </c>
      <c r="O14" s="979">
        <v>0</v>
      </c>
      <c r="P14" s="980" t="str">
        <f t="shared" si="2"/>
        <v>-</v>
      </c>
      <c r="R14" s="977"/>
    </row>
    <row r="15" spans="1:21" s="963" customFormat="1" ht="16.5" customHeight="1" x14ac:dyDescent="0.25">
      <c r="A15" s="963">
        <v>7</v>
      </c>
      <c r="B15" s="978" t="s">
        <v>4</v>
      </c>
      <c r="C15" s="979">
        <f t="shared" si="0"/>
        <v>20241</v>
      </c>
      <c r="D15" s="980">
        <f t="shared" si="1"/>
        <v>100</v>
      </c>
      <c r="E15" s="979">
        <v>8333</v>
      </c>
      <c r="F15" s="980">
        <v>41.168914579319207</v>
      </c>
      <c r="G15" s="979">
        <v>1</v>
      </c>
      <c r="H15" s="980">
        <v>4.9404673682130326E-3</v>
      </c>
      <c r="I15" s="979">
        <v>10267</v>
      </c>
      <c r="J15" s="980">
        <v>50.723778469443218</v>
      </c>
      <c r="K15" s="979">
        <v>1640</v>
      </c>
      <c r="L15" s="980">
        <v>8.102366483869373</v>
      </c>
      <c r="M15" s="979">
        <v>0</v>
      </c>
      <c r="N15" s="980">
        <v>0</v>
      </c>
      <c r="O15" s="979">
        <v>0</v>
      </c>
      <c r="P15" s="980">
        <f t="shared" si="2"/>
        <v>0</v>
      </c>
      <c r="R15" s="977"/>
    </row>
    <row r="16" spans="1:21" s="963" customFormat="1" ht="16.5" customHeight="1" x14ac:dyDescent="0.25">
      <c r="A16" s="963">
        <v>8</v>
      </c>
      <c r="B16" s="978" t="s">
        <v>40</v>
      </c>
      <c r="C16" s="979">
        <f t="shared" si="0"/>
        <v>3190</v>
      </c>
      <c r="D16" s="980">
        <f t="shared" si="1"/>
        <v>100</v>
      </c>
      <c r="E16" s="979">
        <v>603</v>
      </c>
      <c r="F16" s="980">
        <v>18.902821316614421</v>
      </c>
      <c r="G16" s="979">
        <v>1767</v>
      </c>
      <c r="H16" s="980">
        <v>55.391849529780565</v>
      </c>
      <c r="I16" s="979">
        <v>138</v>
      </c>
      <c r="J16" s="980">
        <v>4.3260188087774294</v>
      </c>
      <c r="K16" s="979">
        <v>682</v>
      </c>
      <c r="L16" s="980">
        <v>21.379310344827587</v>
      </c>
      <c r="M16" s="979">
        <v>0</v>
      </c>
      <c r="N16" s="980">
        <v>0</v>
      </c>
      <c r="O16" s="979">
        <v>0</v>
      </c>
      <c r="P16" s="980">
        <f t="shared" si="2"/>
        <v>0</v>
      </c>
      <c r="R16" s="977"/>
    </row>
    <row r="17" spans="1:18" s="963" customFormat="1" ht="16.5" customHeight="1" x14ac:dyDescent="0.25">
      <c r="A17" s="963">
        <v>9</v>
      </c>
      <c r="B17" s="978" t="s">
        <v>41</v>
      </c>
      <c r="C17" s="979">
        <f t="shared" si="0"/>
        <v>5844</v>
      </c>
      <c r="D17" s="980">
        <f t="shared" si="1"/>
        <v>100</v>
      </c>
      <c r="E17" s="979">
        <v>5228</v>
      </c>
      <c r="F17" s="980">
        <v>89.459274469541413</v>
      </c>
      <c r="G17" s="979">
        <v>4</v>
      </c>
      <c r="H17" s="980">
        <v>6.8446269678302529E-2</v>
      </c>
      <c r="I17" s="979">
        <v>612</v>
      </c>
      <c r="J17" s="980">
        <v>10.472279260780287</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7411</v>
      </c>
      <c r="D18" s="980">
        <f t="shared" si="1"/>
        <v>100</v>
      </c>
      <c r="E18" s="979">
        <v>5384</v>
      </c>
      <c r="F18" s="980">
        <v>72.648765348805838</v>
      </c>
      <c r="G18" s="979">
        <v>1335</v>
      </c>
      <c r="H18" s="980">
        <v>18.013763324787476</v>
      </c>
      <c r="I18" s="979">
        <v>105</v>
      </c>
      <c r="J18" s="980">
        <v>1.4168128457698017</v>
      </c>
      <c r="K18" s="979">
        <v>587</v>
      </c>
      <c r="L18" s="980">
        <v>7.9206584806368916</v>
      </c>
      <c r="M18" s="979">
        <v>0</v>
      </c>
      <c r="N18" s="980">
        <v>0</v>
      </c>
      <c r="O18" s="979">
        <v>0</v>
      </c>
      <c r="P18" s="980">
        <f t="shared" si="2"/>
        <v>0</v>
      </c>
      <c r="R18" s="977"/>
    </row>
    <row r="19" spans="1:18" s="962" customFormat="1" ht="16.5" customHeight="1" x14ac:dyDescent="0.25">
      <c r="A19" s="962">
        <v>11</v>
      </c>
      <c r="B19" s="978" t="s">
        <v>2</v>
      </c>
      <c r="C19" s="979">
        <f t="shared" si="0"/>
        <v>7222</v>
      </c>
      <c r="D19" s="980">
        <f t="shared" si="1"/>
        <v>100</v>
      </c>
      <c r="E19" s="979">
        <v>6294</v>
      </c>
      <c r="F19" s="980">
        <v>87.150373857657158</v>
      </c>
      <c r="G19" s="979">
        <v>0</v>
      </c>
      <c r="H19" s="980">
        <v>0</v>
      </c>
      <c r="I19" s="979">
        <v>270</v>
      </c>
      <c r="J19" s="980">
        <v>3.738576571586818</v>
      </c>
      <c r="K19" s="979">
        <v>658</v>
      </c>
      <c r="L19" s="980">
        <v>9.1110495707560233</v>
      </c>
      <c r="M19" s="979">
        <v>0</v>
      </c>
      <c r="N19" s="980">
        <v>0</v>
      </c>
      <c r="O19" s="979">
        <v>0</v>
      </c>
      <c r="P19" s="980">
        <f t="shared" si="2"/>
        <v>0</v>
      </c>
      <c r="R19" s="977"/>
    </row>
    <row r="20" spans="1:18" s="962" customFormat="1" ht="16.5" customHeight="1" x14ac:dyDescent="0.25">
      <c r="A20" s="962">
        <v>12</v>
      </c>
      <c r="B20" s="978" t="s">
        <v>35</v>
      </c>
      <c r="C20" s="979">
        <f t="shared" si="0"/>
        <v>5071</v>
      </c>
      <c r="D20" s="980">
        <f t="shared" si="1"/>
        <v>100</v>
      </c>
      <c r="E20" s="979">
        <v>1676</v>
      </c>
      <c r="F20" s="980">
        <v>33.050680339183593</v>
      </c>
      <c r="G20" s="979">
        <v>37</v>
      </c>
      <c r="H20" s="980">
        <v>0.72963912443305068</v>
      </c>
      <c r="I20" s="979">
        <v>1665</v>
      </c>
      <c r="J20" s="980">
        <v>32.833760599487285</v>
      </c>
      <c r="K20" s="979">
        <v>1693</v>
      </c>
      <c r="L20" s="980">
        <v>33.385919936896073</v>
      </c>
      <c r="M20" s="979">
        <v>0</v>
      </c>
      <c r="N20" s="980">
        <v>0</v>
      </c>
      <c r="O20" s="979">
        <v>0</v>
      </c>
      <c r="P20" s="980">
        <f t="shared" si="2"/>
        <v>0</v>
      </c>
      <c r="R20" s="977"/>
    </row>
    <row r="21" spans="1:18" s="962" customFormat="1" ht="16.5" customHeight="1" x14ac:dyDescent="0.25">
      <c r="A21" s="962">
        <v>13</v>
      </c>
      <c r="B21" s="978" t="s">
        <v>42</v>
      </c>
      <c r="C21" s="979">
        <f t="shared" si="0"/>
        <v>4688</v>
      </c>
      <c r="D21" s="980">
        <f t="shared" si="1"/>
        <v>100</v>
      </c>
      <c r="E21" s="979">
        <v>1056</v>
      </c>
      <c r="F21" s="980">
        <v>22.525597269624573</v>
      </c>
      <c r="G21" s="979">
        <v>3</v>
      </c>
      <c r="H21" s="980">
        <v>6.3993174061433442E-2</v>
      </c>
      <c r="I21" s="979">
        <v>404</v>
      </c>
      <c r="J21" s="980">
        <v>8.617747440273039</v>
      </c>
      <c r="K21" s="979">
        <v>3225</v>
      </c>
      <c r="L21" s="980">
        <v>68.792662116040958</v>
      </c>
      <c r="M21" s="979">
        <v>0</v>
      </c>
      <c r="N21" s="980">
        <v>0</v>
      </c>
      <c r="O21" s="979">
        <v>0</v>
      </c>
      <c r="P21" s="980">
        <f t="shared" si="2"/>
        <v>0</v>
      </c>
      <c r="R21" s="977"/>
    </row>
    <row r="22" spans="1:18" s="962" customFormat="1" ht="16.5" customHeight="1" x14ac:dyDescent="0.25">
      <c r="A22" s="962">
        <v>14</v>
      </c>
      <c r="B22" s="978" t="s">
        <v>43</v>
      </c>
      <c r="C22" s="979">
        <f t="shared" si="0"/>
        <v>178</v>
      </c>
      <c r="D22" s="980">
        <f t="shared" si="1"/>
        <v>100</v>
      </c>
      <c r="E22" s="979">
        <v>0</v>
      </c>
      <c r="F22" s="980">
        <v>0</v>
      </c>
      <c r="G22" s="979">
        <v>0</v>
      </c>
      <c r="H22" s="980">
        <v>0</v>
      </c>
      <c r="I22" s="979">
        <v>64</v>
      </c>
      <c r="J22" s="980">
        <v>35.955056179775283</v>
      </c>
      <c r="K22" s="979">
        <v>114</v>
      </c>
      <c r="L22" s="980">
        <v>64.044943820224717</v>
      </c>
      <c r="M22" s="979">
        <v>0</v>
      </c>
      <c r="N22" s="980">
        <v>0</v>
      </c>
      <c r="O22" s="979">
        <v>0</v>
      </c>
      <c r="P22" s="980">
        <f t="shared" si="2"/>
        <v>0</v>
      </c>
      <c r="R22" s="977"/>
    </row>
    <row r="23" spans="1:18" s="962" customFormat="1" ht="16.5" customHeight="1" x14ac:dyDescent="0.25">
      <c r="A23" s="962">
        <v>15</v>
      </c>
      <c r="B23" s="978" t="s">
        <v>44</v>
      </c>
      <c r="C23" s="979">
        <f t="shared" si="0"/>
        <v>737</v>
      </c>
      <c r="D23" s="980">
        <f t="shared" si="1"/>
        <v>100</v>
      </c>
      <c r="E23" s="979">
        <v>469</v>
      </c>
      <c r="F23" s="980">
        <v>63.636363636363633</v>
      </c>
      <c r="G23" s="979">
        <v>17</v>
      </c>
      <c r="H23" s="980">
        <v>2.3066485753052914</v>
      </c>
      <c r="I23" s="979">
        <v>124</v>
      </c>
      <c r="J23" s="980">
        <v>16.824966078697422</v>
      </c>
      <c r="K23" s="979">
        <v>127</v>
      </c>
      <c r="L23" s="980">
        <v>17.232021709633649</v>
      </c>
      <c r="M23" s="979">
        <v>0</v>
      </c>
      <c r="N23" s="980">
        <v>0</v>
      </c>
      <c r="O23" s="979">
        <v>0</v>
      </c>
      <c r="P23" s="980">
        <f t="shared" si="2"/>
        <v>0</v>
      </c>
      <c r="R23" s="977"/>
    </row>
    <row r="24" spans="1:18" s="962" customFormat="1" ht="16.5" customHeight="1" x14ac:dyDescent="0.25">
      <c r="A24" s="962">
        <v>16</v>
      </c>
      <c r="B24" s="978" t="s">
        <v>45</v>
      </c>
      <c r="C24" s="979">
        <f t="shared" si="0"/>
        <v>34</v>
      </c>
      <c r="D24" s="980">
        <f t="shared" si="1"/>
        <v>100</v>
      </c>
      <c r="E24" s="979">
        <v>0</v>
      </c>
      <c r="F24" s="980">
        <v>0</v>
      </c>
      <c r="G24" s="979">
        <v>34</v>
      </c>
      <c r="H24" s="980">
        <v>100</v>
      </c>
      <c r="I24" s="979">
        <v>0</v>
      </c>
      <c r="J24" s="980">
        <v>0</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26</v>
      </c>
      <c r="D25" s="980">
        <f t="shared" si="1"/>
        <v>100</v>
      </c>
      <c r="E25" s="979">
        <v>0</v>
      </c>
      <c r="F25" s="980">
        <v>0</v>
      </c>
      <c r="G25" s="979">
        <v>11</v>
      </c>
      <c r="H25" s="980">
        <v>42.307692307692307</v>
      </c>
      <c r="I25" s="979">
        <v>15</v>
      </c>
      <c r="J25" s="980">
        <v>57.692307692307686</v>
      </c>
      <c r="K25" s="979">
        <v>0</v>
      </c>
      <c r="L25" s="980">
        <v>0</v>
      </c>
      <c r="M25" s="979">
        <v>0</v>
      </c>
      <c r="N25" s="980">
        <v>0</v>
      </c>
      <c r="O25" s="979">
        <v>0</v>
      </c>
      <c r="P25" s="980">
        <f t="shared" si="2"/>
        <v>0</v>
      </c>
      <c r="R25" s="977"/>
    </row>
    <row r="26" spans="1:18" s="962" customFormat="1" ht="16.5" customHeight="1" x14ac:dyDescent="0.25">
      <c r="B26" s="981" t="s">
        <v>1</v>
      </c>
      <c r="C26" s="982">
        <f t="shared" si="0"/>
        <v>1</v>
      </c>
      <c r="D26" s="983">
        <f t="shared" si="1"/>
        <v>100</v>
      </c>
      <c r="E26" s="982">
        <v>1</v>
      </c>
      <c r="F26" s="983">
        <v>100</v>
      </c>
      <c r="G26" s="982">
        <v>0</v>
      </c>
      <c r="H26" s="983">
        <v>0</v>
      </c>
      <c r="I26" s="982">
        <v>0</v>
      </c>
      <c r="J26" s="983">
        <v>0</v>
      </c>
      <c r="K26" s="982">
        <v>0</v>
      </c>
      <c r="L26" s="983">
        <v>0</v>
      </c>
      <c r="M26" s="982">
        <v>0</v>
      </c>
      <c r="N26" s="983">
        <v>0</v>
      </c>
      <c r="O26" s="982">
        <v>0</v>
      </c>
      <c r="P26" s="983">
        <f t="shared" si="2"/>
        <v>0</v>
      </c>
      <c r="R26" s="977"/>
    </row>
    <row r="27" spans="1:18" s="1291" customFormat="1" x14ac:dyDescent="0.25">
      <c r="B27" s="1292" t="s">
        <v>0</v>
      </c>
      <c r="C27" s="1295">
        <f>SUM(C9:C26)</f>
        <v>63818</v>
      </c>
      <c r="D27" s="1296">
        <f>C27/$C27*100</f>
        <v>100</v>
      </c>
      <c r="E27" s="1295">
        <f>SUM(E9:E26)</f>
        <v>33416</v>
      </c>
      <c r="F27" s="1296">
        <f>E27/$C27*100</f>
        <v>52.361402739039143</v>
      </c>
      <c r="G27" s="1295">
        <f>SUM(G9:G26)</f>
        <v>3285</v>
      </c>
      <c r="H27" s="1296">
        <f>G27/$C27*100</f>
        <v>5.1474505625372151</v>
      </c>
      <c r="I27" s="1295">
        <f>SUM(I9:I26)</f>
        <v>16106</v>
      </c>
      <c r="J27" s="1296">
        <f>I27/$C27*100</f>
        <v>25.237393838728885</v>
      </c>
      <c r="K27" s="1295">
        <f>SUM(K9:K26)</f>
        <v>10844</v>
      </c>
      <c r="L27" s="1296">
        <f>K27/$C27*100</f>
        <v>16.992071202482059</v>
      </c>
      <c r="M27" s="1295">
        <f>SUM(M9:M26)</f>
        <v>167</v>
      </c>
      <c r="N27" s="1296">
        <f>M27/$C27*100</f>
        <v>0.26168165721269859</v>
      </c>
      <c r="O27" s="1295">
        <f>SUM(O9:O26)</f>
        <v>0</v>
      </c>
      <c r="P27" s="1296">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4" customFormat="1" x14ac:dyDescent="0.25">
      <c r="B42" s="964"/>
      <c r="D42" s="964"/>
      <c r="M42" s="964"/>
      <c r="N42" s="964"/>
    </row>
    <row r="43" spans="2:14" s="1224" customFormat="1" x14ac:dyDescent="0.25">
      <c r="B43" s="964"/>
      <c r="D43" s="964"/>
      <c r="M43" s="964"/>
      <c r="N43" s="964"/>
    </row>
    <row r="44" spans="2:14" s="1224" customFormat="1" x14ac:dyDescent="0.25">
      <c r="D44" s="964"/>
      <c r="M44" s="964"/>
      <c r="N44" s="964"/>
    </row>
    <row r="45" spans="2:14" s="1224" customFormat="1" x14ac:dyDescent="0.25">
      <c r="B45" s="1224" t="s">
        <v>39</v>
      </c>
      <c r="D45" s="964"/>
      <c r="G45" s="1224">
        <f>IFERROR(GETPIVOTDATA("ID PRESTACION
COUNT",#REF!,"CCAA",$B45,"Grado Resuelto",$B$1,"Subtipo",G$1),0)</f>
        <v>0</v>
      </c>
      <c r="M45" s="964"/>
      <c r="N45" s="964"/>
    </row>
    <row r="46" spans="2:14" s="1224" customFormat="1" x14ac:dyDescent="0.25">
      <c r="B46" s="1224" t="s">
        <v>47</v>
      </c>
      <c r="D46" s="964"/>
      <c r="G46" s="1224">
        <f>IFERROR(GETPIVOTDATA("ID PRESTACION
COUNT",#REF!,"CCAA",$B46,"Grado Resuelto",$B$1,"Subtipo",G$1),0)</f>
        <v>0</v>
      </c>
      <c r="M46" s="964"/>
      <c r="N46" s="964"/>
    </row>
    <row r="47" spans="2:14" s="1224" customFormat="1" x14ac:dyDescent="0.25">
      <c r="D47" s="964"/>
      <c r="M47" s="964"/>
      <c r="N47" s="964"/>
    </row>
    <row r="48" spans="2:14" s="1224" customFormat="1" x14ac:dyDescent="0.25">
      <c r="D48" s="964"/>
    </row>
    <row r="49" spans="4:4" x14ac:dyDescent="0.25">
      <c r="D49" s="960"/>
    </row>
    <row r="50" spans="4:4"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53125" defaultRowHeight="14.5" x14ac:dyDescent="0.35"/>
  <cols>
    <col min="1" max="1" width="1.1796875" style="1014" customWidth="1"/>
    <col min="2" max="2" width="25.26953125" style="1014" customWidth="1"/>
    <col min="3" max="3" width="11.26953125" style="1014" customWidth="1"/>
    <col min="4" max="16384" width="11.453125" style="1014"/>
  </cols>
  <sheetData>
    <row r="1" spans="1:39" s="993" customFormat="1" x14ac:dyDescent="0.25">
      <c r="D1" s="996"/>
      <c r="E1" s="996"/>
      <c r="N1" s="996"/>
    </row>
    <row r="2" spans="1:39" s="997" customFormat="1" ht="47.25" customHeight="1" x14ac:dyDescent="0.35">
      <c r="B2" s="1642"/>
      <c r="C2" s="1642"/>
      <c r="D2" s="1642"/>
      <c r="E2" s="1642"/>
      <c r="F2" s="1642"/>
      <c r="G2" s="1642"/>
      <c r="H2" s="1642"/>
      <c r="I2" s="998"/>
      <c r="L2" s="999"/>
      <c r="N2" s="1000"/>
      <c r="O2" s="1000"/>
      <c r="P2" s="1000"/>
      <c r="Q2" s="1000"/>
      <c r="R2" s="1000"/>
      <c r="S2" s="1000"/>
      <c r="T2" s="1000"/>
      <c r="U2" s="1000"/>
      <c r="V2" s="1000"/>
      <c r="W2" s="1000"/>
      <c r="X2" s="1000"/>
      <c r="Y2" s="1000"/>
      <c r="Z2" s="1000"/>
      <c r="AA2" s="1000"/>
      <c r="AB2" s="1000"/>
      <c r="AC2" s="1000"/>
      <c r="AD2" s="1000"/>
      <c r="AE2" s="1000"/>
      <c r="AF2" s="1000"/>
      <c r="AG2" s="1000"/>
    </row>
    <row r="3" spans="1:39" s="1001" customFormat="1" ht="1.5" customHeight="1" x14ac:dyDescent="0.25">
      <c r="B3" s="1002"/>
      <c r="C3" s="1002"/>
      <c r="D3" s="1002"/>
      <c r="E3" s="1002"/>
      <c r="F3" s="1002"/>
      <c r="G3" s="1002"/>
      <c r="H3" s="1002"/>
      <c r="I3" s="1002"/>
      <c r="J3" s="1002"/>
      <c r="K3" s="1002"/>
      <c r="L3" s="1002"/>
      <c r="M3" s="1002"/>
      <c r="N3" s="1003"/>
      <c r="O3" s="1000"/>
      <c r="P3" s="1000"/>
      <c r="Q3" s="1000"/>
      <c r="R3" s="1000"/>
      <c r="S3" s="1000"/>
      <c r="T3" s="1000"/>
      <c r="U3" s="1000"/>
      <c r="V3" s="1000"/>
      <c r="W3" s="1000"/>
      <c r="X3" s="1000"/>
      <c r="Y3" s="1000"/>
      <c r="Z3" s="1000"/>
      <c r="AA3" s="1000"/>
      <c r="AB3" s="1000"/>
      <c r="AC3" s="1000"/>
      <c r="AD3" s="1000"/>
      <c r="AE3" s="1000"/>
      <c r="AF3" s="1000"/>
      <c r="AG3" s="1000"/>
    </row>
    <row r="4" spans="1:39" s="1001" customFormat="1" ht="24.75" customHeight="1" x14ac:dyDescent="0.25">
      <c r="A4" s="1004"/>
      <c r="B4" s="1643" t="s">
        <v>444</v>
      </c>
      <c r="C4" s="1643"/>
      <c r="D4" s="1643"/>
      <c r="E4" s="1643"/>
      <c r="F4" s="1643"/>
      <c r="G4" s="1643"/>
      <c r="H4" s="1643"/>
      <c r="I4" s="1643"/>
      <c r="J4" s="1643"/>
      <c r="K4" s="1643"/>
      <c r="L4" s="1643"/>
      <c r="M4" s="1005"/>
      <c r="N4" s="1003"/>
      <c r="O4" s="1000"/>
      <c r="P4" s="1000"/>
      <c r="Q4" s="1000"/>
      <c r="R4" s="1000"/>
      <c r="S4" s="1000"/>
      <c r="T4" s="1000"/>
      <c r="U4" s="1000"/>
      <c r="V4" s="1000"/>
      <c r="W4" s="1000"/>
      <c r="X4" s="1000"/>
      <c r="Y4" s="1000"/>
      <c r="Z4" s="1000"/>
      <c r="AA4" s="1000"/>
      <c r="AB4" s="1000"/>
      <c r="AC4" s="1000"/>
      <c r="AD4" s="1000"/>
      <c r="AE4" s="1000"/>
      <c r="AF4" s="1000"/>
      <c r="AG4" s="1000"/>
    </row>
    <row r="5" spans="1:39" s="1001" customFormat="1" ht="14.25" customHeight="1" x14ac:dyDescent="0.25">
      <c r="A5" s="1004"/>
      <c r="B5" s="1644" t="s">
        <v>491</v>
      </c>
      <c r="C5" s="1644"/>
      <c r="D5" s="1644"/>
      <c r="E5" s="1644"/>
      <c r="F5" s="1644"/>
      <c r="G5" s="1644"/>
      <c r="H5" s="1644"/>
      <c r="I5" s="1644"/>
      <c r="J5" s="1644"/>
      <c r="K5" s="1644"/>
      <c r="L5" s="1644"/>
      <c r="M5" s="1006"/>
      <c r="N5" s="1006"/>
      <c r="O5" s="969"/>
      <c r="P5" s="969"/>
      <c r="Q5" s="969"/>
      <c r="R5" s="969"/>
      <c r="S5" s="969"/>
      <c r="T5" s="969"/>
      <c r="U5" s="969"/>
      <c r="V5" s="969"/>
      <c r="W5" s="969"/>
      <c r="X5" s="969"/>
      <c r="Y5" s="969"/>
      <c r="Z5" s="969"/>
      <c r="AA5" s="969"/>
      <c r="AB5" s="969"/>
      <c r="AC5" s="1000"/>
      <c r="AD5" s="1000"/>
      <c r="AE5" s="1000"/>
      <c r="AF5" s="1000"/>
      <c r="AG5" s="1000"/>
    </row>
    <row r="6" spans="1:39" s="126" customFormat="1" x14ac:dyDescent="0.35">
      <c r="B6" s="994"/>
      <c r="C6" s="994"/>
      <c r="D6" s="994"/>
      <c r="E6" s="994"/>
      <c r="F6" s="994"/>
      <c r="G6" s="127"/>
      <c r="H6" s="127"/>
      <c r="I6" s="127"/>
      <c r="J6" s="127"/>
      <c r="K6" s="127"/>
      <c r="L6" s="127"/>
      <c r="M6" s="127"/>
      <c r="N6" s="128"/>
      <c r="O6" s="128"/>
      <c r="P6" s="128"/>
      <c r="Q6" s="128"/>
      <c r="R6" s="128"/>
      <c r="S6" s="128"/>
      <c r="T6" s="128"/>
      <c r="U6" s="128"/>
      <c r="V6" s="128"/>
      <c r="W6" s="128"/>
      <c r="X6" s="128"/>
      <c r="Y6" s="128"/>
      <c r="Z6" s="128"/>
      <c r="AA6" s="128"/>
      <c r="AB6" s="128"/>
      <c r="AC6" s="995"/>
      <c r="AD6" s="995"/>
      <c r="AE6" s="995"/>
      <c r="AF6" s="995"/>
      <c r="AG6" s="995"/>
    </row>
    <row r="7" spans="1:39" s="201" customFormat="1" x14ac:dyDescent="0.35">
      <c r="B7" s="127"/>
      <c r="C7" s="1641"/>
      <c r="D7" s="1641"/>
      <c r="E7" s="1641"/>
      <c r="F7" s="1641"/>
      <c r="G7" s="1641"/>
      <c r="H7" s="1641"/>
      <c r="I7" s="127"/>
      <c r="J7" s="1641"/>
      <c r="K7" s="1641"/>
      <c r="L7" s="1641"/>
      <c r="M7" s="1641"/>
      <c r="N7" s="127"/>
      <c r="O7" s="127"/>
      <c r="P7" s="127"/>
      <c r="Q7" s="1641"/>
      <c r="R7" s="1641"/>
      <c r="S7" s="1641"/>
      <c r="T7" s="1641"/>
      <c r="U7" s="1641"/>
      <c r="V7" s="1641"/>
      <c r="W7" s="127"/>
      <c r="X7" s="127"/>
      <c r="AF7" s="1638"/>
      <c r="AG7" s="1638"/>
      <c r="AH7" s="1638"/>
      <c r="AI7" s="1638"/>
      <c r="AJ7" s="1638"/>
      <c r="AK7" s="1638"/>
      <c r="AL7" s="1638"/>
      <c r="AM7" s="1638"/>
    </row>
    <row r="8" spans="1:39" s="201" customFormat="1" x14ac:dyDescent="0.3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35">
      <c r="A9" s="1639"/>
      <c r="B9" s="207" t="s">
        <v>139</v>
      </c>
      <c r="C9" s="1007">
        <v>227105</v>
      </c>
      <c r="D9" s="1008">
        <v>0.35155409495002343</v>
      </c>
      <c r="E9" s="1009"/>
      <c r="F9" s="1009"/>
      <c r="G9" s="1009"/>
      <c r="H9" s="1009" t="s">
        <v>140</v>
      </c>
      <c r="I9" s="207">
        <v>179960</v>
      </c>
      <c r="J9" s="1008">
        <v>0.27864055121158166</v>
      </c>
      <c r="K9" s="1009"/>
      <c r="L9" s="1009"/>
      <c r="M9" s="1009"/>
      <c r="N9" s="127"/>
      <c r="O9" s="1640"/>
      <c r="P9" s="1010"/>
      <c r="Q9" s="1009"/>
      <c r="R9" s="1009"/>
      <c r="S9" s="1009"/>
      <c r="T9" s="1009"/>
      <c r="U9" s="1009"/>
      <c r="V9" s="1009"/>
      <c r="W9" s="127"/>
      <c r="X9" s="127"/>
      <c r="AD9" s="1639"/>
      <c r="AE9" s="1011"/>
      <c r="AF9" s="1012"/>
      <c r="AG9" s="1012"/>
      <c r="AH9" s="1012"/>
      <c r="AI9" s="1012"/>
      <c r="AJ9" s="1012"/>
      <c r="AK9" s="1012"/>
      <c r="AL9" s="1012"/>
      <c r="AM9" s="1012"/>
    </row>
    <row r="10" spans="1:39" s="201" customFormat="1" x14ac:dyDescent="0.35">
      <c r="A10" s="1639"/>
      <c r="B10" s="207" t="s">
        <v>143</v>
      </c>
      <c r="C10" s="1007">
        <v>153169</v>
      </c>
      <c r="D10" s="1008">
        <v>0.23710261407454764</v>
      </c>
      <c r="E10" s="1009"/>
      <c r="F10" s="1009"/>
      <c r="G10" s="1009"/>
      <c r="H10" s="1009" t="s">
        <v>142</v>
      </c>
      <c r="I10" s="207">
        <v>305690</v>
      </c>
      <c r="J10" s="1008">
        <v>0.47331423705194703</v>
      </c>
      <c r="K10" s="1009"/>
      <c r="L10" s="1009"/>
      <c r="M10" s="1009"/>
      <c r="N10" s="127"/>
      <c r="O10" s="1640"/>
      <c r="P10" s="1010"/>
      <c r="Q10" s="1009"/>
      <c r="R10" s="1009"/>
      <c r="S10" s="1009"/>
      <c r="T10" s="1009"/>
      <c r="U10" s="1009"/>
      <c r="V10" s="1009"/>
      <c r="W10" s="127"/>
      <c r="X10" s="127"/>
      <c r="AD10" s="1639"/>
      <c r="AE10" s="1011"/>
      <c r="AF10" s="1012"/>
      <c r="AG10" s="1012"/>
      <c r="AH10" s="1012"/>
      <c r="AI10" s="1012"/>
      <c r="AJ10" s="1012"/>
      <c r="AK10" s="1012"/>
      <c r="AL10" s="1012"/>
      <c r="AM10" s="1012"/>
    </row>
    <row r="11" spans="1:39" s="201" customFormat="1" x14ac:dyDescent="0.35">
      <c r="A11" s="1639"/>
      <c r="B11" s="207" t="s">
        <v>141</v>
      </c>
      <c r="C11" s="1007">
        <v>129948</v>
      </c>
      <c r="D11" s="1008">
        <v>0.20115696057139054</v>
      </c>
      <c r="E11" s="1009"/>
      <c r="F11" s="1009"/>
      <c r="G11" s="1009"/>
      <c r="H11" s="1009" t="s">
        <v>144</v>
      </c>
      <c r="I11" s="207">
        <v>113797</v>
      </c>
      <c r="J11" s="1008">
        <v>0.17619725942556322</v>
      </c>
      <c r="K11" s="1009"/>
      <c r="L11" s="1009"/>
      <c r="M11" s="1009"/>
      <c r="N11" s="127"/>
      <c r="O11" s="1640"/>
      <c r="P11" s="1010"/>
      <c r="Q11" s="1009"/>
      <c r="R11" s="1009"/>
      <c r="S11" s="1009"/>
      <c r="T11" s="1009"/>
      <c r="U11" s="1009"/>
      <c r="V11" s="1009"/>
      <c r="W11" s="127"/>
      <c r="X11" s="127"/>
      <c r="AD11" s="1639"/>
      <c r="AE11" s="1011"/>
      <c r="AF11" s="1012"/>
      <c r="AG11" s="1012"/>
      <c r="AH11" s="1012"/>
      <c r="AI11" s="1012"/>
      <c r="AJ11" s="1012"/>
      <c r="AK11" s="1012"/>
      <c r="AL11" s="1012"/>
      <c r="AM11" s="1012"/>
    </row>
    <row r="12" spans="1:39" s="201" customFormat="1" x14ac:dyDescent="0.35">
      <c r="A12" s="1639"/>
      <c r="B12" s="207" t="s">
        <v>147</v>
      </c>
      <c r="C12" s="1007">
        <v>28217</v>
      </c>
      <c r="D12" s="1008">
        <v>4.3679363718125148E-2</v>
      </c>
      <c r="E12" s="1009"/>
      <c r="F12" s="1009"/>
      <c r="G12" s="1009"/>
      <c r="H12" s="1009" t="s">
        <v>146</v>
      </c>
      <c r="I12" s="207">
        <v>40726</v>
      </c>
      <c r="J12" s="1008">
        <v>6.3057985600371597E-2</v>
      </c>
      <c r="K12" s="1009"/>
      <c r="L12" s="1009"/>
      <c r="M12" s="1009"/>
      <c r="N12" s="127"/>
      <c r="O12" s="1640"/>
      <c r="P12" s="1010"/>
      <c r="Q12" s="1009"/>
      <c r="R12" s="1009"/>
      <c r="S12" s="1009"/>
      <c r="T12" s="1009"/>
      <c r="U12" s="1009"/>
      <c r="V12" s="1009"/>
      <c r="W12" s="127"/>
      <c r="X12" s="127"/>
      <c r="AD12" s="1639"/>
      <c r="AE12" s="1011"/>
      <c r="AF12" s="1012"/>
      <c r="AG12" s="1012"/>
      <c r="AH12" s="1012"/>
      <c r="AI12" s="1012"/>
      <c r="AJ12" s="1012"/>
      <c r="AK12" s="1012"/>
      <c r="AL12" s="1012"/>
      <c r="AM12" s="1012"/>
    </row>
    <row r="13" spans="1:39" s="201" customFormat="1" x14ac:dyDescent="0.35">
      <c r="A13" s="1639"/>
      <c r="B13" s="207" t="s">
        <v>145</v>
      </c>
      <c r="C13" s="1007">
        <v>21309</v>
      </c>
      <c r="D13" s="1008">
        <v>3.2985914926091674E-2</v>
      </c>
      <c r="E13" s="1009"/>
      <c r="F13" s="1009"/>
      <c r="G13" s="1009"/>
      <c r="H13" s="1009" t="s">
        <v>148</v>
      </c>
      <c r="I13" s="207">
        <v>5677</v>
      </c>
      <c r="J13" s="1008">
        <v>8.7899667105365027E-3</v>
      </c>
      <c r="K13" s="1009"/>
      <c r="L13" s="1009"/>
      <c r="M13" s="1009"/>
      <c r="N13" s="127"/>
      <c r="O13" s="1640"/>
      <c r="P13" s="1010"/>
      <c r="Q13" s="1009"/>
      <c r="R13" s="1009"/>
      <c r="S13" s="1009"/>
      <c r="T13" s="1009"/>
      <c r="U13" s="1009"/>
      <c r="V13" s="1009"/>
      <c r="W13" s="127"/>
      <c r="X13" s="127"/>
      <c r="AD13" s="1639"/>
      <c r="AE13" s="1011"/>
      <c r="AF13" s="1012"/>
      <c r="AG13" s="1012"/>
      <c r="AH13" s="1012"/>
      <c r="AI13" s="1012"/>
      <c r="AJ13" s="1012"/>
      <c r="AK13" s="1012"/>
      <c r="AL13" s="1012"/>
      <c r="AM13" s="1012"/>
    </row>
    <row r="14" spans="1:39" s="201" customFormat="1" x14ac:dyDescent="0.35">
      <c r="A14" s="1639"/>
      <c r="B14" s="207" t="s">
        <v>151</v>
      </c>
      <c r="C14" s="1007">
        <v>10900</v>
      </c>
      <c r="D14" s="1008">
        <v>1.6872986657956696E-2</v>
      </c>
      <c r="E14" s="1009"/>
      <c r="F14" s="1009"/>
      <c r="G14" s="1009"/>
      <c r="H14" s="1009" t="s">
        <v>150</v>
      </c>
      <c r="I14" s="207">
        <v>879</v>
      </c>
      <c r="J14" s="1009"/>
      <c r="K14" s="1009"/>
      <c r="L14" s="1009"/>
      <c r="M14" s="1009"/>
      <c r="N14" s="127"/>
      <c r="O14" s="1640"/>
      <c r="P14" s="1010"/>
      <c r="Q14" s="1009"/>
      <c r="R14" s="1009"/>
      <c r="S14" s="1009"/>
      <c r="T14" s="1009"/>
      <c r="U14" s="1009"/>
      <c r="V14" s="1009"/>
      <c r="W14" s="127"/>
      <c r="X14" s="127"/>
      <c r="AD14" s="1639"/>
      <c r="AE14" s="1011"/>
      <c r="AF14" s="1012"/>
      <c r="AG14" s="1012"/>
      <c r="AH14" s="1012"/>
      <c r="AI14" s="1012"/>
      <c r="AJ14" s="1012"/>
      <c r="AK14" s="1012"/>
      <c r="AL14" s="1012"/>
      <c r="AM14" s="1012"/>
    </row>
    <row r="15" spans="1:39" s="201" customFormat="1" x14ac:dyDescent="0.35">
      <c r="A15" s="1639"/>
      <c r="B15" s="207" t="s">
        <v>149</v>
      </c>
      <c r="C15" s="1007">
        <v>11252</v>
      </c>
      <c r="D15" s="1008">
        <v>1.7417875768378784E-2</v>
      </c>
      <c r="E15" s="1009"/>
      <c r="F15" s="1009"/>
      <c r="G15" s="1009"/>
      <c r="H15" s="1009"/>
      <c r="I15" s="127"/>
      <c r="J15" s="1009"/>
      <c r="K15" s="1009"/>
      <c r="L15" s="1009"/>
      <c r="M15" s="1009"/>
      <c r="N15" s="127"/>
      <c r="O15" s="1640"/>
      <c r="P15" s="1010"/>
      <c r="Q15" s="1009"/>
      <c r="R15" s="1009"/>
      <c r="S15" s="1009"/>
      <c r="T15" s="1009"/>
      <c r="U15" s="1009"/>
      <c r="V15" s="1009"/>
      <c r="W15" s="127"/>
      <c r="X15" s="127"/>
      <c r="AD15" s="1639"/>
      <c r="AE15" s="1011"/>
      <c r="AF15" s="1012"/>
      <c r="AG15" s="1012"/>
      <c r="AH15" s="1012"/>
      <c r="AI15" s="1012"/>
      <c r="AJ15" s="1012"/>
      <c r="AK15" s="1012"/>
      <c r="AL15" s="1012"/>
      <c r="AM15" s="1012"/>
    </row>
    <row r="16" spans="1:39" s="201" customFormat="1" x14ac:dyDescent="0.35">
      <c r="A16" s="1639"/>
      <c r="B16" s="207" t="s">
        <v>191</v>
      </c>
      <c r="C16" s="1007">
        <v>8657</v>
      </c>
      <c r="D16" s="1008">
        <v>1.3400866559443222E-2</v>
      </c>
      <c r="E16" s="1009"/>
      <c r="F16" s="1009"/>
      <c r="G16" s="1009"/>
      <c r="H16" s="1009"/>
      <c r="I16" s="127"/>
      <c r="J16" s="1009"/>
      <c r="K16" s="1009"/>
      <c r="L16" s="1009"/>
      <c r="M16" s="1009"/>
      <c r="N16" s="127"/>
      <c r="O16" s="1640"/>
      <c r="P16" s="1010"/>
      <c r="Q16" s="1009"/>
      <c r="R16" s="1009"/>
      <c r="S16" s="1009"/>
      <c r="T16" s="1009"/>
      <c r="U16" s="1009"/>
      <c r="V16" s="1009"/>
      <c r="W16" s="127"/>
      <c r="X16" s="127"/>
      <c r="AD16" s="1639"/>
      <c r="AE16" s="1011"/>
      <c r="AF16" s="1012"/>
      <c r="AG16" s="1012"/>
      <c r="AH16" s="1012"/>
      <c r="AI16" s="1012"/>
      <c r="AJ16" s="1012"/>
      <c r="AK16" s="1012"/>
      <c r="AL16" s="1012"/>
      <c r="AM16" s="1012"/>
    </row>
    <row r="17" spans="1:28" s="201" customFormat="1" x14ac:dyDescent="0.35">
      <c r="A17" s="1013"/>
      <c r="B17" s="207" t="s">
        <v>150</v>
      </c>
      <c r="C17" s="205">
        <v>55446</v>
      </c>
      <c r="D17" s="1008">
        <v>8.5829322774042843E-2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3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35">
      <c r="B19" s="127" t="s">
        <v>23</v>
      </c>
      <c r="C19" s="127">
        <v>176454</v>
      </c>
      <c r="D19" s="206">
        <v>0.2728407107149981</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35">
      <c r="B20" s="127" t="s">
        <v>24</v>
      </c>
      <c r="C20" s="127">
        <v>470275</v>
      </c>
      <c r="D20" s="206">
        <v>0.72715928928500195</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3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3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5" customFormat="1" x14ac:dyDescent="0.35">
      <c r="B23" s="128"/>
      <c r="C23" s="128"/>
      <c r="D23" s="128"/>
      <c r="E23" s="127"/>
      <c r="F23" s="127"/>
      <c r="G23" s="127"/>
      <c r="H23" s="127"/>
      <c r="I23" s="127"/>
      <c r="J23" s="127"/>
      <c r="K23" s="127"/>
      <c r="L23" s="127"/>
      <c r="M23" s="127"/>
      <c r="N23" s="994"/>
      <c r="O23" s="994"/>
      <c r="P23" s="994"/>
      <c r="Q23" s="994"/>
      <c r="R23" s="994"/>
      <c r="S23" s="994"/>
      <c r="T23" s="994"/>
      <c r="U23" s="994"/>
      <c r="V23" s="994"/>
      <c r="W23" s="994"/>
      <c r="X23" s="994"/>
      <c r="Y23" s="994"/>
      <c r="Z23" s="994"/>
      <c r="AA23" s="994"/>
      <c r="AB23" s="994"/>
    </row>
    <row r="24" spans="1:28" s="995" customFormat="1" x14ac:dyDescent="0.35">
      <c r="B24" s="127"/>
      <c r="C24" s="127"/>
      <c r="D24" s="127"/>
      <c r="E24" s="127"/>
      <c r="F24" s="127"/>
      <c r="G24" s="127"/>
      <c r="H24" s="127"/>
      <c r="I24" s="127"/>
      <c r="J24" s="127"/>
      <c r="K24" s="127"/>
      <c r="L24" s="127"/>
      <c r="M24" s="127"/>
      <c r="N24" s="994"/>
      <c r="O24" s="994"/>
      <c r="P24" s="994"/>
      <c r="Q24" s="994"/>
      <c r="R24" s="994"/>
      <c r="S24" s="994"/>
      <c r="T24" s="994"/>
      <c r="U24" s="994"/>
      <c r="V24" s="994"/>
      <c r="W24" s="994"/>
      <c r="X24" s="994"/>
      <c r="Y24" s="994"/>
      <c r="Z24" s="994"/>
      <c r="AA24" s="994"/>
      <c r="AB24" s="994"/>
    </row>
    <row r="25" spans="1:28" s="995" customFormat="1" x14ac:dyDescent="0.35">
      <c r="B25" s="127"/>
      <c r="C25" s="127"/>
      <c r="D25" s="127"/>
      <c r="E25" s="127"/>
      <c r="F25" s="127"/>
      <c r="G25" s="127"/>
      <c r="H25" s="127"/>
      <c r="I25" s="127"/>
      <c r="J25" s="127"/>
      <c r="K25" s="127"/>
      <c r="L25" s="127"/>
      <c r="M25" s="127"/>
      <c r="N25" s="994"/>
      <c r="O25" s="994"/>
      <c r="P25" s="994"/>
      <c r="Q25" s="994"/>
      <c r="R25" s="994"/>
      <c r="S25" s="994"/>
      <c r="T25" s="994"/>
      <c r="U25" s="994"/>
      <c r="V25" s="994"/>
      <c r="W25" s="994"/>
      <c r="X25" s="994"/>
      <c r="Y25" s="994"/>
      <c r="Z25" s="994"/>
      <c r="AA25" s="994"/>
      <c r="AB25" s="994"/>
    </row>
    <row r="26" spans="1:28" s="995" customFormat="1" x14ac:dyDescent="0.35">
      <c r="B26" s="127"/>
      <c r="C26" s="127"/>
      <c r="D26" s="127"/>
      <c r="E26" s="127"/>
      <c r="F26" s="127"/>
      <c r="G26" s="127"/>
      <c r="H26" s="127"/>
      <c r="I26" s="127"/>
      <c r="J26" s="127"/>
      <c r="K26" s="127"/>
      <c r="L26" s="127"/>
      <c r="M26" s="127"/>
      <c r="N26" s="994"/>
      <c r="O26" s="994"/>
      <c r="P26" s="994"/>
      <c r="Q26" s="994"/>
      <c r="R26" s="994"/>
      <c r="S26" s="994"/>
      <c r="T26" s="994"/>
      <c r="U26" s="994"/>
      <c r="V26" s="994"/>
      <c r="W26" s="994"/>
      <c r="X26" s="994"/>
      <c r="Y26" s="994"/>
      <c r="Z26" s="994"/>
      <c r="AA26" s="994"/>
      <c r="AB26" s="994"/>
    </row>
    <row r="27" spans="1:28" s="995" customFormat="1" x14ac:dyDescent="0.35">
      <c r="B27" s="127"/>
      <c r="C27" s="127"/>
      <c r="D27" s="127"/>
      <c r="E27" s="127"/>
      <c r="F27" s="127"/>
      <c r="G27" s="127"/>
      <c r="H27" s="127"/>
      <c r="I27" s="127"/>
      <c r="J27" s="127"/>
      <c r="K27" s="127"/>
      <c r="L27" s="127"/>
      <c r="M27" s="127"/>
      <c r="N27" s="994"/>
      <c r="O27" s="994"/>
      <c r="P27" s="994"/>
      <c r="Q27" s="994"/>
      <c r="R27" s="994"/>
      <c r="S27" s="994"/>
      <c r="T27" s="994"/>
      <c r="U27" s="994"/>
      <c r="V27" s="994"/>
      <c r="W27" s="994"/>
      <c r="X27" s="994"/>
      <c r="Y27" s="994"/>
      <c r="Z27" s="994"/>
      <c r="AA27" s="994"/>
      <c r="AB27" s="994"/>
    </row>
    <row r="28" spans="1:28" s="995" customFormat="1" x14ac:dyDescent="0.35">
      <c r="B28" s="127"/>
      <c r="C28" s="127"/>
      <c r="D28" s="127"/>
      <c r="E28" s="127"/>
      <c r="F28" s="127"/>
      <c r="G28" s="127"/>
      <c r="H28" s="127"/>
      <c r="I28" s="127"/>
      <c r="J28" s="127"/>
      <c r="K28" s="127"/>
      <c r="L28" s="127"/>
      <c r="M28" s="127"/>
      <c r="N28" s="994"/>
      <c r="O28" s="994"/>
      <c r="P28" s="994"/>
      <c r="Q28" s="994"/>
      <c r="R28" s="994"/>
      <c r="S28" s="994"/>
      <c r="T28" s="994"/>
      <c r="U28" s="994"/>
      <c r="V28" s="994"/>
      <c r="W28" s="994"/>
      <c r="X28" s="994"/>
      <c r="Y28" s="994"/>
      <c r="Z28" s="994"/>
      <c r="AA28" s="994"/>
      <c r="AB28" s="994"/>
    </row>
    <row r="29" spans="1:28" s="995" customFormat="1" x14ac:dyDescent="0.35">
      <c r="B29" s="127"/>
      <c r="C29" s="127"/>
      <c r="D29" s="127"/>
      <c r="E29" s="127"/>
      <c r="F29" s="127"/>
      <c r="G29" s="127"/>
      <c r="H29" s="127"/>
      <c r="I29" s="127"/>
      <c r="J29" s="127"/>
      <c r="K29" s="127"/>
      <c r="L29" s="127"/>
      <c r="M29" s="127"/>
      <c r="N29" s="994"/>
      <c r="O29" s="994"/>
      <c r="P29" s="994"/>
      <c r="Q29" s="994"/>
      <c r="R29" s="994"/>
      <c r="S29" s="994"/>
      <c r="T29" s="994"/>
      <c r="U29" s="994"/>
      <c r="V29" s="994"/>
      <c r="W29" s="994"/>
      <c r="X29" s="994"/>
      <c r="Y29" s="994"/>
      <c r="Z29" s="994"/>
      <c r="AA29" s="994"/>
      <c r="AB29" s="994"/>
    </row>
    <row r="30" spans="1:28" s="994" customFormat="1" x14ac:dyDescent="0.35">
      <c r="B30" s="127"/>
      <c r="C30" s="127"/>
      <c r="D30" s="127"/>
      <c r="E30" s="127"/>
      <c r="F30" s="127"/>
      <c r="G30" s="127"/>
      <c r="H30" s="127"/>
      <c r="I30" s="127"/>
      <c r="J30" s="127"/>
      <c r="K30" s="127"/>
      <c r="L30" s="127"/>
      <c r="M30" s="127"/>
    </row>
    <row r="31" spans="1:28" s="994" customFormat="1" x14ac:dyDescent="0.35">
      <c r="B31" s="127"/>
      <c r="C31" s="127"/>
      <c r="D31" s="127"/>
      <c r="E31" s="127"/>
      <c r="F31" s="127"/>
      <c r="G31" s="127"/>
      <c r="H31" s="127"/>
      <c r="I31" s="127"/>
      <c r="J31" s="127"/>
      <c r="K31" s="127"/>
      <c r="L31" s="127"/>
      <c r="M31" s="127"/>
    </row>
    <row r="32" spans="1:28" s="994" customFormat="1" x14ac:dyDescent="0.35">
      <c r="B32" s="127"/>
      <c r="C32" s="127"/>
      <c r="D32" s="127"/>
      <c r="E32" s="127"/>
      <c r="F32" s="127"/>
      <c r="G32" s="127"/>
      <c r="H32" s="127"/>
      <c r="I32" s="127"/>
      <c r="J32" s="127"/>
      <c r="K32" s="127"/>
      <c r="L32" s="127"/>
      <c r="M32" s="127"/>
    </row>
    <row r="33" spans="2:13" s="994" customFormat="1" x14ac:dyDescent="0.35">
      <c r="B33" s="127"/>
      <c r="C33" s="127"/>
      <c r="D33" s="127"/>
      <c r="E33" s="127"/>
      <c r="F33" s="127"/>
      <c r="G33" s="127"/>
      <c r="H33" s="127"/>
      <c r="I33" s="127"/>
      <c r="J33" s="127"/>
      <c r="K33" s="127"/>
      <c r="L33" s="127"/>
      <c r="M33" s="127"/>
    </row>
    <row r="34" spans="2:13" s="994" customFormat="1" x14ac:dyDescent="0.35">
      <c r="B34" s="127"/>
      <c r="C34" s="127"/>
      <c r="D34" s="127"/>
      <c r="E34" s="127"/>
      <c r="F34" s="127"/>
      <c r="G34" s="127"/>
      <c r="H34" s="127"/>
    </row>
    <row r="35" spans="2:13" s="994" customFormat="1" x14ac:dyDescent="0.35">
      <c r="B35" s="127"/>
      <c r="C35" s="127"/>
      <c r="D35" s="127"/>
      <c r="E35" s="127"/>
      <c r="F35" s="127"/>
      <c r="G35" s="127"/>
      <c r="H35" s="127"/>
    </row>
    <row r="36" spans="2:13" s="994" customFormat="1" x14ac:dyDescent="0.35">
      <c r="B36" s="127"/>
      <c r="C36" s="127"/>
      <c r="D36" s="127"/>
      <c r="E36" s="127"/>
      <c r="F36" s="127"/>
      <c r="G36" s="127"/>
      <c r="H36" s="127"/>
    </row>
    <row r="37" spans="2:13" s="994" customFormat="1" x14ac:dyDescent="0.35">
      <c r="B37" s="127"/>
      <c r="C37" s="127"/>
      <c r="D37" s="127"/>
      <c r="E37" s="127"/>
      <c r="F37" s="127"/>
      <c r="G37" s="127"/>
      <c r="H37" s="127"/>
    </row>
    <row r="38" spans="2:13" s="994" customFormat="1" x14ac:dyDescent="0.35">
      <c r="B38" s="127"/>
      <c r="C38" s="127"/>
      <c r="D38" s="127"/>
      <c r="E38" s="127"/>
      <c r="F38" s="127"/>
      <c r="G38" s="127"/>
      <c r="H38" s="127"/>
    </row>
    <row r="39" spans="2:13" s="994" customFormat="1" x14ac:dyDescent="0.35">
      <c r="B39" s="127"/>
      <c r="C39" s="127"/>
      <c r="D39" s="127"/>
      <c r="E39" s="127"/>
      <c r="F39" s="127"/>
      <c r="G39" s="127"/>
      <c r="H39" s="127"/>
    </row>
    <row r="40" spans="2:13" s="994" customFormat="1" x14ac:dyDescent="0.35">
      <c r="B40" s="127"/>
      <c r="C40" s="127"/>
      <c r="D40" s="127"/>
      <c r="E40" s="127"/>
      <c r="F40" s="127"/>
      <c r="G40" s="127"/>
      <c r="H40" s="127"/>
    </row>
    <row r="41" spans="2:13" s="994" customFormat="1" x14ac:dyDescent="0.35">
      <c r="B41" s="127"/>
      <c r="C41" s="127"/>
      <c r="D41" s="127"/>
      <c r="E41" s="127"/>
      <c r="F41" s="127"/>
      <c r="G41" s="127"/>
      <c r="H41" s="127"/>
    </row>
    <row r="42" spans="2:13" s="994" customFormat="1" x14ac:dyDescent="0.35">
      <c r="B42" s="127"/>
      <c r="C42" s="127"/>
      <c r="D42" s="127"/>
    </row>
    <row r="43" spans="2:13" s="994" customFormat="1" x14ac:dyDescent="0.35"/>
    <row r="44" spans="2:13" s="994" customFormat="1" x14ac:dyDescent="0.35"/>
    <row r="45" spans="2:13" s="994" customFormat="1" x14ac:dyDescent="0.35"/>
    <row r="46" spans="2:13" s="994" customFormat="1" x14ac:dyDescent="0.35"/>
    <row r="47" spans="2:13" s="994" customFormat="1" x14ac:dyDescent="0.35"/>
    <row r="48" spans="2:13" s="994" customFormat="1" x14ac:dyDescent="0.35"/>
    <row r="49" s="994" customFormat="1" x14ac:dyDescent="0.35"/>
    <row r="50" s="994" customFormat="1" x14ac:dyDescent="0.35"/>
    <row r="51" s="994" customFormat="1" x14ac:dyDescent="0.35"/>
    <row r="52" s="994" customFormat="1" x14ac:dyDescent="0.35"/>
    <row r="53" s="994" customFormat="1" x14ac:dyDescent="0.35"/>
    <row r="54" s="994" customFormat="1" x14ac:dyDescent="0.35"/>
    <row r="55" s="994" customFormat="1" x14ac:dyDescent="0.35"/>
    <row r="56" s="994" customFormat="1" x14ac:dyDescent="0.35"/>
    <row r="57" s="994" customFormat="1" x14ac:dyDescent="0.35"/>
    <row r="58" s="994" customFormat="1" x14ac:dyDescent="0.35"/>
    <row r="59" s="994" customFormat="1" x14ac:dyDescent="0.35"/>
    <row r="60" s="994" customFormat="1" x14ac:dyDescent="0.35"/>
    <row r="61" s="994" customFormat="1" x14ac:dyDescent="0.35"/>
    <row r="62" s="994" customFormat="1" x14ac:dyDescent="0.35"/>
    <row r="63" s="994" customFormat="1" x14ac:dyDescent="0.35"/>
    <row r="64" s="994" customFormat="1" x14ac:dyDescent="0.35"/>
    <row r="65" spans="2:4" s="994" customFormat="1" x14ac:dyDescent="0.35"/>
    <row r="66" spans="2:4" s="994" customFormat="1" x14ac:dyDescent="0.35"/>
    <row r="67" spans="2:4" s="128" customFormat="1" x14ac:dyDescent="0.35">
      <c r="B67" s="994"/>
      <c r="C67" s="994"/>
      <c r="D67" s="994"/>
    </row>
    <row r="68" spans="2:4" s="128" customFormat="1" x14ac:dyDescent="0.35"/>
    <row r="69" spans="2:4" s="128" customFormat="1" x14ac:dyDescent="0.35"/>
    <row r="70" spans="2:4" s="128" customFormat="1" x14ac:dyDescent="0.35"/>
    <row r="71" spans="2:4" s="128" customFormat="1" x14ac:dyDescent="0.35"/>
    <row r="72" spans="2:4" s="128" customFormat="1" x14ac:dyDescent="0.35"/>
    <row r="73" spans="2:4" s="128" customFormat="1" x14ac:dyDescent="0.35"/>
    <row r="74" spans="2:4" s="128" customFormat="1" x14ac:dyDescent="0.35"/>
    <row r="75" spans="2:4" s="128" customFormat="1" x14ac:dyDescent="0.35"/>
    <row r="76" spans="2:4" s="128" customFormat="1" x14ac:dyDescent="0.35"/>
    <row r="77" spans="2:4" s="128" customFormat="1" x14ac:dyDescent="0.35"/>
    <row r="78" spans="2:4" s="128" customFormat="1" x14ac:dyDescent="0.35"/>
    <row r="79" spans="2:4" s="128" customFormat="1" x14ac:dyDescent="0.35"/>
    <row r="80" spans="2:4" s="128" customFormat="1" x14ac:dyDescent="0.35"/>
    <row r="81" s="128" customFormat="1" x14ac:dyDescent="0.35"/>
    <row r="82" s="128" customFormat="1" x14ac:dyDescent="0.35"/>
    <row r="83" s="128" customFormat="1" x14ac:dyDescent="0.35"/>
    <row r="84" s="128" customFormat="1" x14ac:dyDescent="0.35"/>
    <row r="85" s="128" customFormat="1" x14ac:dyDescent="0.35"/>
    <row r="86" s="128" customFormat="1" x14ac:dyDescent="0.35"/>
    <row r="87" s="128" customFormat="1" x14ac:dyDescent="0.35"/>
    <row r="88" s="128" customFormat="1" x14ac:dyDescent="0.35"/>
    <row r="89" s="128" customFormat="1" x14ac:dyDescent="0.35"/>
    <row r="90" s="128" customFormat="1" x14ac:dyDescent="0.35"/>
    <row r="91" s="128" customFormat="1" x14ac:dyDescent="0.35"/>
    <row r="92" s="128" customFormat="1" x14ac:dyDescent="0.35"/>
    <row r="93" s="128" customFormat="1" x14ac:dyDescent="0.35"/>
    <row r="94" s="128" customFormat="1" x14ac:dyDescent="0.35"/>
    <row r="95" s="128" customFormat="1" x14ac:dyDescent="0.35"/>
    <row r="96" s="128" customFormat="1" x14ac:dyDescent="0.35"/>
    <row r="97" spans="2:4" s="128" customFormat="1" x14ac:dyDescent="0.35"/>
    <row r="98" spans="2:4" s="128" customFormat="1" x14ac:dyDescent="0.35"/>
    <row r="99" spans="2:4" x14ac:dyDescent="0.35">
      <c r="B99" s="128"/>
      <c r="C99" s="128"/>
      <c r="D99" s="128"/>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53125" defaultRowHeight="14.5" x14ac:dyDescent="0.35"/>
  <cols>
    <col min="1" max="1" width="4.26953125" style="666" customWidth="1"/>
    <col min="2" max="2" width="12.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9.26953125" style="666" bestFit="1" customWidth="1"/>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05" t="s">
        <v>447</v>
      </c>
      <c r="C6" s="1505"/>
      <c r="D6" s="1505"/>
      <c r="E6" s="1505"/>
      <c r="F6" s="1505"/>
      <c r="G6" s="1505"/>
      <c r="H6" s="1505"/>
      <c r="I6" s="1505"/>
      <c r="J6" s="1505"/>
      <c r="K6" s="1505"/>
      <c r="L6" s="1505"/>
      <c r="M6" s="1505"/>
      <c r="N6" s="1505"/>
      <c r="O6" s="1016"/>
    </row>
    <row r="7" spans="1:17" s="621" customFormat="1" ht="11.25" customHeight="1" x14ac:dyDescent="0.25">
      <c r="A7" s="1015"/>
      <c r="B7" s="1505"/>
      <c r="C7" s="1505"/>
      <c r="D7" s="1505"/>
      <c r="E7" s="1505"/>
      <c r="F7" s="1505"/>
      <c r="G7" s="1505"/>
      <c r="H7" s="1505"/>
      <c r="I7" s="1505"/>
      <c r="J7" s="1505"/>
      <c r="K7" s="1505"/>
      <c r="L7" s="1505"/>
      <c r="M7" s="1505"/>
      <c r="N7" s="1505"/>
      <c r="O7" s="1016"/>
    </row>
    <row r="8" spans="1:17" s="621" customFormat="1" ht="15.75" customHeight="1" x14ac:dyDescent="0.25">
      <c r="A8" s="1015"/>
      <c r="B8" s="1645" t="str">
        <f>porsaad!$B$6</f>
        <v>Situación a 31 de octubre de 2024</v>
      </c>
      <c r="C8" s="1645"/>
      <c r="D8" s="1645"/>
      <c r="E8" s="1645"/>
      <c r="F8" s="1645"/>
      <c r="G8" s="1645"/>
      <c r="H8" s="1645"/>
      <c r="I8" s="1645"/>
      <c r="J8" s="1645"/>
      <c r="K8" s="1645"/>
      <c r="L8" s="1645"/>
      <c r="M8" s="1645"/>
      <c r="N8" s="1645"/>
      <c r="O8" s="1017"/>
      <c r="P8" s="1017"/>
      <c r="Q8" s="1017"/>
    </row>
    <row r="9" spans="1:17" s="700" customFormat="1" ht="6" customHeight="1" x14ac:dyDescent="0.35">
      <c r="A9" s="1018"/>
      <c r="B9" s="666"/>
      <c r="C9" s="666"/>
      <c r="D9" s="666"/>
      <c r="E9" s="666"/>
      <c r="F9" s="666"/>
      <c r="G9" s="666"/>
      <c r="H9" s="666"/>
      <c r="I9" s="666"/>
      <c r="J9" s="666"/>
      <c r="K9" s="666"/>
      <c r="L9" s="666"/>
      <c r="M9" s="666"/>
      <c r="N9" s="666"/>
      <c r="O9" s="666"/>
      <c r="P9" s="666"/>
      <c r="Q9" s="666"/>
    </row>
    <row r="10" spans="1:17" s="101" customFormat="1" x14ac:dyDescent="0.35"/>
    <row r="11" spans="1:17" s="101" customFormat="1" x14ac:dyDescent="0.35">
      <c r="C11" s="1646" t="s">
        <v>0</v>
      </c>
      <c r="D11" s="1646"/>
      <c r="E11" s="1646"/>
    </row>
    <row r="12" spans="1:17" s="101" customFormat="1" x14ac:dyDescent="0.35">
      <c r="C12" s="101" t="s">
        <v>23</v>
      </c>
      <c r="D12" s="101" t="s">
        <v>24</v>
      </c>
      <c r="E12" s="101" t="s">
        <v>154</v>
      </c>
      <c r="F12" s="101" t="s">
        <v>68</v>
      </c>
      <c r="G12" s="101" t="s">
        <v>155</v>
      </c>
      <c r="H12" s="101" t="s">
        <v>156</v>
      </c>
    </row>
    <row r="13" spans="1:17" s="101" customFormat="1" x14ac:dyDescent="0.35">
      <c r="B13" s="101" t="s">
        <v>8</v>
      </c>
      <c r="C13" s="1019">
        <v>15951</v>
      </c>
      <c r="D13" s="1019">
        <v>71205</v>
      </c>
      <c r="E13" s="1019" t="e">
        <v>#REF!</v>
      </c>
      <c r="F13" s="1019">
        <v>87156</v>
      </c>
      <c r="G13" s="129">
        <v>0.18301665978245904</v>
      </c>
      <c r="H13" s="129">
        <v>0.81698334021754093</v>
      </c>
      <c r="I13" s="129">
        <v>0.2728407107149981</v>
      </c>
      <c r="M13" s="1019"/>
      <c r="N13" s="1019"/>
      <c r="O13" s="1020"/>
      <c r="P13" s="1020"/>
      <c r="Q13" s="1020"/>
    </row>
    <row r="14" spans="1:17" s="101" customFormat="1" x14ac:dyDescent="0.35">
      <c r="B14" s="101" t="s">
        <v>7</v>
      </c>
      <c r="C14" s="1019">
        <v>7022</v>
      </c>
      <c r="D14" s="1019">
        <v>16173</v>
      </c>
      <c r="E14" s="1019" t="e">
        <v>#REF!</v>
      </c>
      <c r="F14" s="1019">
        <v>23195</v>
      </c>
      <c r="G14" s="129">
        <v>0.30273765897822807</v>
      </c>
      <c r="H14" s="129">
        <v>0.69726234102177198</v>
      </c>
      <c r="I14" s="129">
        <v>0.2728407107149981</v>
      </c>
      <c r="M14" s="1019"/>
      <c r="N14" s="1019"/>
      <c r="O14" s="1020"/>
      <c r="P14" s="1020"/>
      <c r="Q14" s="1020"/>
    </row>
    <row r="15" spans="1:17" s="101" customFormat="1" x14ac:dyDescent="0.35">
      <c r="B15" s="101" t="s">
        <v>37</v>
      </c>
      <c r="C15" s="1019">
        <v>3138</v>
      </c>
      <c r="D15" s="1019">
        <v>8988</v>
      </c>
      <c r="E15" s="1019" t="e">
        <v>#REF!</v>
      </c>
      <c r="F15" s="1019">
        <v>12126</v>
      </c>
      <c r="G15" s="129">
        <v>0.2587827808015834</v>
      </c>
      <c r="H15" s="129">
        <v>0.74121721919841665</v>
      </c>
      <c r="I15" s="129">
        <v>0.2728407107149981</v>
      </c>
      <c r="M15" s="1019"/>
      <c r="N15" s="1019"/>
      <c r="O15" s="1020"/>
      <c r="P15" s="1020"/>
      <c r="Q15" s="1020"/>
    </row>
    <row r="16" spans="1:17" s="101" customFormat="1" x14ac:dyDescent="0.35">
      <c r="B16" s="101" t="s">
        <v>38</v>
      </c>
      <c r="C16" s="1019">
        <v>7589</v>
      </c>
      <c r="D16" s="1019">
        <v>18213</v>
      </c>
      <c r="E16" s="1019" t="e">
        <v>#REF!</v>
      </c>
      <c r="F16" s="1019">
        <v>25802</v>
      </c>
      <c r="G16" s="129">
        <v>0.29412448647391676</v>
      </c>
      <c r="H16" s="129">
        <v>0.70587551352608324</v>
      </c>
      <c r="I16" s="129">
        <v>0.2728407107149981</v>
      </c>
      <c r="M16" s="1019"/>
      <c r="N16" s="1019"/>
      <c r="O16" s="1020"/>
      <c r="P16" s="1020"/>
      <c r="Q16" s="1020"/>
    </row>
    <row r="17" spans="2:17" s="101" customFormat="1" x14ac:dyDescent="0.35">
      <c r="B17" s="101" t="s">
        <v>6</v>
      </c>
      <c r="C17" s="1019">
        <v>5170</v>
      </c>
      <c r="D17" s="1019">
        <v>14778</v>
      </c>
      <c r="E17" s="1019" t="e">
        <v>#REF!</v>
      </c>
      <c r="F17" s="1019">
        <v>19948</v>
      </c>
      <c r="G17" s="129">
        <v>0.25917385201523963</v>
      </c>
      <c r="H17" s="129">
        <v>0.74082614798476043</v>
      </c>
      <c r="I17" s="129">
        <v>0.2728407107149981</v>
      </c>
      <c r="M17" s="1019"/>
      <c r="N17" s="1019"/>
      <c r="O17" s="1020"/>
      <c r="P17" s="1020"/>
      <c r="Q17" s="1020"/>
    </row>
    <row r="18" spans="2:17" s="101" customFormat="1" x14ac:dyDescent="0.35">
      <c r="B18" s="101" t="s">
        <v>5</v>
      </c>
      <c r="C18" s="1019">
        <v>2675</v>
      </c>
      <c r="D18" s="1019">
        <v>6866</v>
      </c>
      <c r="E18" s="1019" t="e">
        <v>#REF!</v>
      </c>
      <c r="F18" s="1019">
        <v>9541</v>
      </c>
      <c r="G18" s="129">
        <v>0.28036893407399643</v>
      </c>
      <c r="H18" s="129">
        <v>0.71963106592600357</v>
      </c>
      <c r="I18" s="129">
        <v>0.2728407107149981</v>
      </c>
      <c r="M18" s="1019"/>
      <c r="N18" s="1019"/>
      <c r="O18" s="1020"/>
      <c r="P18" s="1020"/>
      <c r="Q18" s="1020"/>
    </row>
    <row r="19" spans="2:17" s="101" customFormat="1" x14ac:dyDescent="0.35">
      <c r="B19" s="101" t="s">
        <v>4</v>
      </c>
      <c r="C19" s="1019">
        <v>8936</v>
      </c>
      <c r="D19" s="1019">
        <v>27320</v>
      </c>
      <c r="E19" s="1019" t="e">
        <v>#REF!</v>
      </c>
      <c r="F19" s="1019">
        <v>36256</v>
      </c>
      <c r="G19" s="129">
        <v>0.24646954986760811</v>
      </c>
      <c r="H19" s="129">
        <v>0.75353045013239184</v>
      </c>
      <c r="I19" s="129">
        <v>0.2728407107149981</v>
      </c>
      <c r="M19" s="1019"/>
      <c r="N19" s="1019"/>
      <c r="O19" s="1020"/>
      <c r="P19" s="1020"/>
      <c r="Q19" s="1020"/>
    </row>
    <row r="20" spans="2:17" s="101" customFormat="1" x14ac:dyDescent="0.35">
      <c r="B20" s="101" t="s">
        <v>40</v>
      </c>
      <c r="C20" s="1019">
        <v>4741</v>
      </c>
      <c r="D20" s="1019">
        <v>15817</v>
      </c>
      <c r="E20" s="1019" t="e">
        <v>#REF!</v>
      </c>
      <c r="F20" s="1019">
        <v>20558</v>
      </c>
      <c r="G20" s="129">
        <v>0.23061581865940267</v>
      </c>
      <c r="H20" s="129">
        <v>0.76938418134059738</v>
      </c>
      <c r="I20" s="129">
        <v>0.2728407107149981</v>
      </c>
      <c r="M20" s="1019"/>
      <c r="N20" s="1019"/>
      <c r="O20" s="1020"/>
      <c r="P20" s="1020"/>
      <c r="Q20" s="1020"/>
    </row>
    <row r="21" spans="2:17" s="101" customFormat="1" x14ac:dyDescent="0.35">
      <c r="B21" s="101" t="s">
        <v>41</v>
      </c>
      <c r="C21" s="1019">
        <v>49457</v>
      </c>
      <c r="D21" s="1019">
        <v>92135</v>
      </c>
      <c r="E21" s="1019" t="e">
        <v>#REF!</v>
      </c>
      <c r="F21" s="1019">
        <v>141592</v>
      </c>
      <c r="G21" s="129">
        <v>0.34929233290016387</v>
      </c>
      <c r="H21" s="129">
        <v>0.65070766709983618</v>
      </c>
      <c r="I21" s="129">
        <v>0.2728407107149981</v>
      </c>
      <c r="M21" s="1019"/>
      <c r="N21" s="1019"/>
      <c r="O21" s="1020"/>
      <c r="P21" s="1020"/>
      <c r="Q21" s="1020"/>
    </row>
    <row r="22" spans="2:17" s="101" customFormat="1" x14ac:dyDescent="0.35">
      <c r="B22" s="101" t="s">
        <v>3</v>
      </c>
      <c r="C22" s="1019">
        <v>29735</v>
      </c>
      <c r="D22" s="1019">
        <v>82133</v>
      </c>
      <c r="E22" s="1019" t="e">
        <v>#REF!</v>
      </c>
      <c r="F22" s="1019">
        <v>111868</v>
      </c>
      <c r="G22" s="129">
        <v>0.26580434083026422</v>
      </c>
      <c r="H22" s="129">
        <v>0.73419565916973573</v>
      </c>
      <c r="I22" s="129">
        <v>0.2728407107149981</v>
      </c>
      <c r="M22" s="1019"/>
      <c r="N22" s="1019"/>
      <c r="O22" s="1020"/>
      <c r="P22" s="1020"/>
      <c r="Q22" s="1020"/>
    </row>
    <row r="23" spans="2:17" s="101" customFormat="1" x14ac:dyDescent="0.35">
      <c r="B23" s="101" t="s">
        <v>2</v>
      </c>
      <c r="C23" s="1019">
        <v>1306</v>
      </c>
      <c r="D23" s="1019">
        <v>5698</v>
      </c>
      <c r="E23" s="1019" t="e">
        <v>#REF!</v>
      </c>
      <c r="F23" s="1019">
        <v>7004</v>
      </c>
      <c r="G23" s="129">
        <v>0.18646487721302113</v>
      </c>
      <c r="H23" s="129">
        <v>0.81353512278697881</v>
      </c>
      <c r="I23" s="129">
        <v>0.2728407107149981</v>
      </c>
      <c r="M23" s="1019"/>
      <c r="N23" s="1019"/>
      <c r="O23" s="1020"/>
      <c r="P23" s="1020"/>
      <c r="Q23" s="1020"/>
    </row>
    <row r="24" spans="2:17" s="101" customFormat="1" x14ac:dyDescent="0.35">
      <c r="B24" s="101" t="s">
        <v>35</v>
      </c>
      <c r="C24" s="1019">
        <v>3247</v>
      </c>
      <c r="D24" s="1019">
        <v>17060</v>
      </c>
      <c r="E24" s="1019" t="e">
        <v>#REF!</v>
      </c>
      <c r="F24" s="1019">
        <v>20307</v>
      </c>
      <c r="G24" s="129">
        <v>0.15989560250160043</v>
      </c>
      <c r="H24" s="129">
        <v>0.8401043974983996</v>
      </c>
      <c r="I24" s="129">
        <v>0.2728407107149981</v>
      </c>
      <c r="M24" s="1019"/>
      <c r="N24" s="1019"/>
      <c r="O24" s="1020"/>
      <c r="P24" s="1020"/>
      <c r="Q24" s="1020"/>
    </row>
    <row r="25" spans="2:17" s="101" customFormat="1" x14ac:dyDescent="0.35">
      <c r="B25" s="101" t="s">
        <v>42</v>
      </c>
      <c r="C25" s="1019">
        <v>13267</v>
      </c>
      <c r="D25" s="1019">
        <v>38936</v>
      </c>
      <c r="E25" s="1019" t="e">
        <v>#REF!</v>
      </c>
      <c r="F25" s="1019">
        <v>52203</v>
      </c>
      <c r="G25" s="129">
        <v>0.25414248223282188</v>
      </c>
      <c r="H25" s="129">
        <v>0.74585751776717812</v>
      </c>
      <c r="I25" s="129">
        <v>0.2728407107149981</v>
      </c>
      <c r="M25" s="1019"/>
      <c r="N25" s="1019"/>
      <c r="O25" s="1020"/>
      <c r="P25" s="1020"/>
      <c r="Q25" s="1020"/>
    </row>
    <row r="26" spans="2:17" s="101" customFormat="1" x14ac:dyDescent="0.35">
      <c r="B26" s="101" t="s">
        <v>43</v>
      </c>
      <c r="C26" s="1019">
        <v>7895</v>
      </c>
      <c r="D26" s="1019">
        <v>19651</v>
      </c>
      <c r="E26" s="1019" t="e">
        <v>#REF!</v>
      </c>
      <c r="F26" s="1019">
        <v>27546</v>
      </c>
      <c r="G26" s="129">
        <v>0.28661148624119653</v>
      </c>
      <c r="H26" s="129">
        <v>0.71338851375880341</v>
      </c>
      <c r="I26" s="129">
        <v>0.2728407107149981</v>
      </c>
      <c r="M26" s="1019"/>
      <c r="N26" s="1019"/>
      <c r="O26" s="1020"/>
      <c r="P26" s="1020"/>
      <c r="Q26" s="1020"/>
    </row>
    <row r="27" spans="2:17" s="101" customFormat="1" x14ac:dyDescent="0.35">
      <c r="B27" s="101" t="s">
        <v>44</v>
      </c>
      <c r="C27" s="1019">
        <v>2859</v>
      </c>
      <c r="D27" s="1019">
        <v>7243</v>
      </c>
      <c r="E27" s="1019" t="e">
        <v>#REF!</v>
      </c>
      <c r="F27" s="1019">
        <v>10102</v>
      </c>
      <c r="G27" s="129">
        <v>0.28301326470005939</v>
      </c>
      <c r="H27" s="129">
        <v>0.71698673529994061</v>
      </c>
      <c r="I27" s="129">
        <v>0.2728407107149981</v>
      </c>
      <c r="M27" s="1019"/>
      <c r="N27" s="1019"/>
      <c r="O27" s="1020"/>
      <c r="P27" s="1020"/>
      <c r="Q27" s="1020"/>
    </row>
    <row r="28" spans="2:17" s="101" customFormat="1" x14ac:dyDescent="0.35">
      <c r="B28" s="101" t="s">
        <v>45</v>
      </c>
      <c r="C28" s="1019">
        <v>12858</v>
      </c>
      <c r="D28" s="1019">
        <v>25581</v>
      </c>
      <c r="E28" s="1019" t="e">
        <v>#REF!</v>
      </c>
      <c r="F28" s="1019">
        <v>38439</v>
      </c>
      <c r="G28" s="129">
        <v>0.33450401935534224</v>
      </c>
      <c r="H28" s="129">
        <v>0.66549598064465776</v>
      </c>
      <c r="I28" s="129">
        <v>0.2728407107149981</v>
      </c>
      <c r="M28" s="1019"/>
      <c r="N28" s="1019"/>
      <c r="O28" s="1020"/>
      <c r="P28" s="1020"/>
      <c r="Q28" s="1020"/>
    </row>
    <row r="29" spans="2:17" s="101" customFormat="1" x14ac:dyDescent="0.35">
      <c r="B29" s="101" t="s">
        <v>46</v>
      </c>
      <c r="C29" s="1019">
        <v>353</v>
      </c>
      <c r="D29" s="1019">
        <v>843</v>
      </c>
      <c r="E29" s="1019" t="e">
        <v>#REF!</v>
      </c>
      <c r="F29" s="1019">
        <v>1196</v>
      </c>
      <c r="G29" s="129">
        <v>0.29515050167224083</v>
      </c>
      <c r="H29" s="129">
        <v>0.70484949832775923</v>
      </c>
      <c r="I29" s="129">
        <v>0.2728407107149981</v>
      </c>
      <c r="M29" s="1019"/>
      <c r="N29" s="1019"/>
      <c r="O29" s="1020"/>
      <c r="P29" s="1020"/>
      <c r="Q29" s="1020"/>
    </row>
    <row r="30" spans="2:17" s="101" customFormat="1" x14ac:dyDescent="0.35">
      <c r="B30" s="101" t="s">
        <v>39</v>
      </c>
      <c r="C30" s="1019">
        <v>143</v>
      </c>
      <c r="D30" s="1019">
        <v>711</v>
      </c>
      <c r="E30" s="1019" t="e">
        <v>#REF!</v>
      </c>
      <c r="F30" s="1019">
        <v>854</v>
      </c>
      <c r="G30" s="129">
        <v>0.16744730679156908</v>
      </c>
      <c r="H30" s="129">
        <v>0.83255269320843095</v>
      </c>
      <c r="I30" s="129">
        <v>0.2728407107149981</v>
      </c>
      <c r="M30" s="1019"/>
      <c r="N30" s="1019"/>
      <c r="O30" s="1020"/>
      <c r="P30" s="1020"/>
      <c r="Q30" s="1020"/>
    </row>
    <row r="31" spans="2:17" s="101" customFormat="1" x14ac:dyDescent="0.35">
      <c r="B31" s="101" t="s">
        <v>47</v>
      </c>
      <c r="C31" s="1019">
        <v>112</v>
      </c>
      <c r="D31" s="1019">
        <v>924</v>
      </c>
      <c r="E31" s="1019" t="e">
        <v>#REF!</v>
      </c>
      <c r="F31" s="1019">
        <v>1036</v>
      </c>
      <c r="G31" s="129">
        <v>0.10810810810810811</v>
      </c>
      <c r="H31" s="129">
        <v>0.89189189189189189</v>
      </c>
      <c r="I31" s="129">
        <v>0.2728407107149981</v>
      </c>
      <c r="M31" s="1019"/>
      <c r="N31" s="1019"/>
      <c r="O31" s="1020"/>
      <c r="P31" s="1020"/>
      <c r="Q31" s="1020"/>
    </row>
    <row r="32" spans="2:17" s="101" customFormat="1" x14ac:dyDescent="0.35">
      <c r="B32" s="104" t="s">
        <v>0</v>
      </c>
      <c r="C32" s="105">
        <v>176454</v>
      </c>
      <c r="D32" s="105">
        <v>470275</v>
      </c>
      <c r="E32" s="105" t="e">
        <v>#REF!</v>
      </c>
      <c r="F32" s="105">
        <v>646729</v>
      </c>
      <c r="G32" s="1021">
        <v>0.2728407107149981</v>
      </c>
      <c r="H32" s="1021">
        <v>0.72715928928500195</v>
      </c>
      <c r="I32" s="129">
        <v>0.2728407107149981</v>
      </c>
      <c r="M32" s="1019"/>
      <c r="N32" s="1019"/>
      <c r="O32" s="1020"/>
      <c r="P32" s="1020"/>
      <c r="Q32" s="1020"/>
    </row>
    <row r="33" spans="13:16" s="101" customFormat="1" x14ac:dyDescent="0.35">
      <c r="M33" s="1019"/>
      <c r="N33" s="1019"/>
      <c r="O33" s="1020"/>
      <c r="P33" s="1020"/>
    </row>
    <row r="34" spans="13:16" s="101" customFormat="1" x14ac:dyDescent="0.35"/>
    <row r="35" spans="13:16" s="700" customFormat="1" x14ac:dyDescent="0.35"/>
    <row r="36" spans="13:16" s="700" customFormat="1" x14ac:dyDescent="0.35"/>
    <row r="37" spans="13:16" s="700" customFormat="1" x14ac:dyDescent="0.35"/>
    <row r="38" spans="13:16" s="700" customFormat="1" x14ac:dyDescent="0.35"/>
    <row r="39" spans="13:16" s="700" customFormat="1" x14ac:dyDescent="0.35"/>
    <row r="40" spans="13:16" s="700" customFormat="1" x14ac:dyDescent="0.35"/>
    <row r="41" spans="13:16" s="700" customFormat="1" x14ac:dyDescent="0.35"/>
    <row r="42" spans="13:16" s="700" customFormat="1" x14ac:dyDescent="0.35"/>
  </sheetData>
  <mergeCells count="3">
    <mergeCell ref="B6:N7"/>
    <mergeCell ref="B8:N8"/>
    <mergeCell ref="C11:E11"/>
  </mergeCells>
  <printOptions horizontalCentered="1"/>
  <pageMargins left="0" right="0" top="0.43307086614173229" bottom="0.43307086614173229" header="0" footer="0"/>
  <pageSetup paperSize="9" scale="92"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83" t="s">
        <v>368</v>
      </c>
      <c r="C3" s="1383"/>
      <c r="D3" s="1383"/>
      <c r="E3" s="1383"/>
      <c r="F3" s="1383"/>
      <c r="G3" s="1383"/>
      <c r="H3" s="1383"/>
      <c r="I3" s="1383"/>
      <c r="J3" s="1383"/>
      <c r="K3" s="1383"/>
      <c r="L3" s="1383"/>
      <c r="M3" s="1383"/>
      <c r="N3" s="1383"/>
      <c r="O3" s="1383"/>
      <c r="P3" s="1383"/>
      <c r="Q3" s="1383"/>
      <c r="R3" s="1383"/>
      <c r="S3" s="1383"/>
      <c r="T3" s="1383"/>
      <c r="U3" s="1383"/>
      <c r="V3" s="1383"/>
      <c r="W3" s="1383"/>
      <c r="X3" s="1383"/>
    </row>
    <row r="5" spans="1:26" x14ac:dyDescent="0.35">
      <c r="B5" s="219"/>
      <c r="C5" s="219"/>
      <c r="D5" s="1372" t="s">
        <v>366</v>
      </c>
      <c r="E5" s="1372"/>
      <c r="F5" s="1372"/>
      <c r="G5" s="1372"/>
      <c r="H5" s="1372"/>
      <c r="I5" s="1372"/>
      <c r="J5" s="1372"/>
      <c r="K5" s="1372"/>
      <c r="L5" s="219"/>
      <c r="M5" s="1373" t="s">
        <v>340</v>
      </c>
      <c r="N5" s="1373"/>
      <c r="O5" s="1373"/>
      <c r="P5" s="1373"/>
      <c r="Q5" s="1373"/>
      <c r="R5" s="1373"/>
      <c r="S5" s="1373"/>
      <c r="T5" s="1373"/>
      <c r="U5" s="1373"/>
      <c r="V5" s="1373"/>
      <c r="W5" s="1373"/>
      <c r="X5" s="1373"/>
    </row>
    <row r="6" spans="1:26" ht="21" customHeight="1" x14ac:dyDescent="0.35">
      <c r="B6" s="219"/>
      <c r="C6" s="219"/>
      <c r="D6" s="1373"/>
      <c r="E6" s="1373"/>
      <c r="F6" s="1373"/>
      <c r="G6" s="1373"/>
      <c r="H6" s="1373"/>
      <c r="I6" s="1373"/>
      <c r="J6" s="1373"/>
      <c r="K6" s="1373"/>
      <c r="L6" s="219"/>
      <c r="M6" s="1374">
        <v>43830</v>
      </c>
      <c r="N6" s="1375"/>
      <c r="O6" s="1376">
        <v>44196</v>
      </c>
      <c r="P6" s="1377"/>
      <c r="Q6" s="1376">
        <v>44561</v>
      </c>
      <c r="R6" s="1377"/>
      <c r="S6" s="1380">
        <v>44926</v>
      </c>
      <c r="T6" s="1381"/>
      <c r="U6" s="1378">
        <v>45291</v>
      </c>
      <c r="V6" s="1382"/>
      <c r="W6" s="1378">
        <f>EVO_sol!W6</f>
        <v>45596</v>
      </c>
      <c r="X6" s="1379"/>
    </row>
    <row r="7" spans="1:26" x14ac:dyDescent="0.35">
      <c r="B7" s="225"/>
      <c r="C7" s="219"/>
      <c r="D7" s="226">
        <v>43465</v>
      </c>
      <c r="E7" s="227">
        <v>43830</v>
      </c>
      <c r="F7" s="228">
        <v>44196</v>
      </c>
      <c r="G7" s="228">
        <v>44561</v>
      </c>
      <c r="H7" s="228">
        <v>44926</v>
      </c>
      <c r="I7" s="228">
        <v>45291</v>
      </c>
      <c r="J7" s="228">
        <f>EVO!J7</f>
        <v>45596</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287340</v>
      </c>
      <c r="E9" s="300">
        <v>294246</v>
      </c>
      <c r="F9" s="300">
        <v>285089</v>
      </c>
      <c r="G9" s="254">
        <v>295552</v>
      </c>
      <c r="H9" s="254">
        <v>307238</v>
      </c>
      <c r="I9" s="254">
        <v>322158</v>
      </c>
      <c r="J9" s="301">
        <v>309312</v>
      </c>
      <c r="K9" s="302"/>
      <c r="L9" s="222"/>
      <c r="M9" s="278">
        <v>2.4034245145124311E-2</v>
      </c>
      <c r="N9" s="279">
        <v>6906</v>
      </c>
      <c r="O9" s="280">
        <v>-3.1120219136368865E-2</v>
      </c>
      <c r="P9" s="279">
        <v>-9157</v>
      </c>
      <c r="Q9" s="280">
        <f t="shared" ref="Q9:Q27" si="0">G9/F9-1</f>
        <v>3.6700819744009738E-2</v>
      </c>
      <c r="R9" s="279">
        <f t="shared" ref="R9:R27" si="1">G9-F9</f>
        <v>10463</v>
      </c>
      <c r="S9" s="280">
        <f>H9/G9-1</f>
        <v>3.9539573408401862E-2</v>
      </c>
      <c r="T9" s="279">
        <f>H9-G9</f>
        <v>11686</v>
      </c>
      <c r="U9" s="280">
        <f>I9/H9-1</f>
        <v>4.8561701352046294E-2</v>
      </c>
      <c r="V9" s="279">
        <f>I9-H9</f>
        <v>14920</v>
      </c>
      <c r="W9" s="280">
        <v>-3.8648379005864819E-2</v>
      </c>
      <c r="X9" s="279">
        <v>-12435</v>
      </c>
    </row>
    <row r="10" spans="1:26" x14ac:dyDescent="0.35">
      <c r="B10" s="303" t="s">
        <v>7</v>
      </c>
      <c r="C10" s="219"/>
      <c r="D10" s="253">
        <v>35146</v>
      </c>
      <c r="E10" s="254">
        <v>39188</v>
      </c>
      <c r="F10" s="254">
        <v>36344</v>
      </c>
      <c r="G10" s="254">
        <v>37924</v>
      </c>
      <c r="H10" s="254">
        <v>39112</v>
      </c>
      <c r="I10" s="254">
        <v>40520</v>
      </c>
      <c r="J10" s="257">
        <v>44340</v>
      </c>
      <c r="K10" s="304"/>
      <c r="L10" s="219"/>
      <c r="M10" s="256">
        <v>0.11500597507539978</v>
      </c>
      <c r="N10" s="257">
        <v>4042</v>
      </c>
      <c r="O10" s="258">
        <v>-7.2573236705113842E-2</v>
      </c>
      <c r="P10" s="257">
        <v>-2844</v>
      </c>
      <c r="Q10" s="258">
        <f t="shared" si="0"/>
        <v>4.3473475676865547E-2</v>
      </c>
      <c r="R10" s="257">
        <f t="shared" si="1"/>
        <v>1580</v>
      </c>
      <c r="S10" s="258">
        <f t="shared" ref="S10:S27" si="2">H10/G10-1</f>
        <v>3.1325809513764291E-2</v>
      </c>
      <c r="T10" s="257">
        <f t="shared" ref="T10:T27" si="3">H10-G10</f>
        <v>1188</v>
      </c>
      <c r="U10" s="258">
        <f t="shared" ref="U10:U27" si="4">I10/H10-1</f>
        <v>3.5999181836776417E-2</v>
      </c>
      <c r="V10" s="257">
        <f t="shared" ref="V10:V27" si="5">I10-H10</f>
        <v>1408</v>
      </c>
      <c r="W10" s="258">
        <v>0.10328696907113888</v>
      </c>
      <c r="X10" s="257">
        <v>4151</v>
      </c>
    </row>
    <row r="11" spans="1:26" x14ac:dyDescent="0.35">
      <c r="B11" s="303" t="s">
        <v>37</v>
      </c>
      <c r="C11" s="219"/>
      <c r="D11" s="253">
        <v>25573</v>
      </c>
      <c r="E11" s="254">
        <v>26877</v>
      </c>
      <c r="F11" s="254">
        <v>27263</v>
      </c>
      <c r="G11" s="254">
        <v>29763</v>
      </c>
      <c r="H11" s="254">
        <v>31755</v>
      </c>
      <c r="I11" s="254">
        <v>32560</v>
      </c>
      <c r="J11" s="257">
        <v>32789</v>
      </c>
      <c r="L11" s="222"/>
      <c r="M11" s="256">
        <v>5.0991279865483019E-2</v>
      </c>
      <c r="N11" s="257">
        <v>1304</v>
      </c>
      <c r="O11" s="258">
        <v>1.436172191836893E-2</v>
      </c>
      <c r="P11" s="257">
        <v>386</v>
      </c>
      <c r="Q11" s="258">
        <f t="shared" si="0"/>
        <v>9.1699372776290256E-2</v>
      </c>
      <c r="R11" s="257">
        <f t="shared" si="1"/>
        <v>2500</v>
      </c>
      <c r="S11" s="258">
        <f t="shared" si="2"/>
        <v>6.6928737022477591E-2</v>
      </c>
      <c r="T11" s="257">
        <f t="shared" si="3"/>
        <v>1992</v>
      </c>
      <c r="U11" s="258">
        <f t="shared" si="4"/>
        <v>2.5350338529365413E-2</v>
      </c>
      <c r="V11" s="257">
        <f t="shared" si="5"/>
        <v>805</v>
      </c>
      <c r="W11" s="258">
        <v>7.9928679024869886E-3</v>
      </c>
      <c r="X11" s="257">
        <v>260</v>
      </c>
    </row>
    <row r="12" spans="1:26" x14ac:dyDescent="0.35">
      <c r="B12" s="303" t="s">
        <v>38</v>
      </c>
      <c r="C12" s="219"/>
      <c r="D12" s="253">
        <v>20139</v>
      </c>
      <c r="E12" s="254">
        <v>24991</v>
      </c>
      <c r="F12" s="254">
        <v>25528</v>
      </c>
      <c r="G12" s="254">
        <v>26990</v>
      </c>
      <c r="H12" s="254">
        <v>29491</v>
      </c>
      <c r="I12" s="254">
        <v>33350</v>
      </c>
      <c r="J12" s="257">
        <v>35469</v>
      </c>
      <c r="L12" s="222"/>
      <c r="M12" s="256">
        <v>0.24092556730721482</v>
      </c>
      <c r="N12" s="257">
        <v>4852</v>
      </c>
      <c r="O12" s="258">
        <v>2.148773558481043E-2</v>
      </c>
      <c r="P12" s="257">
        <v>537</v>
      </c>
      <c r="Q12" s="258">
        <f t="shared" si="0"/>
        <v>5.7270448135380736E-2</v>
      </c>
      <c r="R12" s="257">
        <f t="shared" si="1"/>
        <v>1462</v>
      </c>
      <c r="S12" s="258">
        <f t="shared" si="2"/>
        <v>9.2663949610967133E-2</v>
      </c>
      <c r="T12" s="257">
        <f t="shared" si="3"/>
        <v>2501</v>
      </c>
      <c r="U12" s="258">
        <f t="shared" si="4"/>
        <v>0.13085348072293246</v>
      </c>
      <c r="V12" s="257">
        <f t="shared" si="5"/>
        <v>3859</v>
      </c>
      <c r="W12" s="258">
        <v>7.723379699933175E-2</v>
      </c>
      <c r="X12" s="257">
        <v>2543</v>
      </c>
    </row>
    <row r="13" spans="1:26" x14ac:dyDescent="0.35">
      <c r="B13" s="303" t="s">
        <v>6</v>
      </c>
      <c r="C13" s="219"/>
      <c r="D13" s="253">
        <v>30594</v>
      </c>
      <c r="E13" s="254">
        <v>32430</v>
      </c>
      <c r="F13" s="254">
        <v>33152</v>
      </c>
      <c r="G13" s="254">
        <v>36737</v>
      </c>
      <c r="H13" s="254">
        <v>41768</v>
      </c>
      <c r="I13" s="254">
        <v>46523</v>
      </c>
      <c r="J13" s="257">
        <v>51147</v>
      </c>
      <c r="K13" s="304"/>
      <c r="L13" s="219"/>
      <c r="M13" s="256">
        <v>6.0011767013139927E-2</v>
      </c>
      <c r="N13" s="257">
        <v>1836</v>
      </c>
      <c r="O13" s="258">
        <v>2.2263336416898039E-2</v>
      </c>
      <c r="P13" s="257">
        <v>722</v>
      </c>
      <c r="Q13" s="258">
        <f t="shared" si="0"/>
        <v>0.10813827220077221</v>
      </c>
      <c r="R13" s="257">
        <f t="shared" si="1"/>
        <v>3585</v>
      </c>
      <c r="S13" s="258">
        <f t="shared" si="2"/>
        <v>0.13694640280915693</v>
      </c>
      <c r="T13" s="257">
        <f t="shared" si="3"/>
        <v>5031</v>
      </c>
      <c r="U13" s="258">
        <f t="shared" si="4"/>
        <v>0.11384313349932973</v>
      </c>
      <c r="V13" s="257">
        <f t="shared" si="5"/>
        <v>4755</v>
      </c>
      <c r="W13" s="258">
        <v>0.11667358033316599</v>
      </c>
      <c r="X13" s="257">
        <v>5344</v>
      </c>
      <c r="Z13" s="224"/>
    </row>
    <row r="14" spans="1:26" x14ac:dyDescent="0.35">
      <c r="B14" s="303" t="s">
        <v>5</v>
      </c>
      <c r="C14" s="219"/>
      <c r="D14" s="253">
        <v>20401</v>
      </c>
      <c r="E14" s="254">
        <v>21169</v>
      </c>
      <c r="F14" s="254">
        <v>21022</v>
      </c>
      <c r="G14" s="254">
        <v>18734</v>
      </c>
      <c r="H14" s="254">
        <v>18426</v>
      </c>
      <c r="I14" s="254">
        <v>18749</v>
      </c>
      <c r="J14" s="257">
        <v>18927</v>
      </c>
      <c r="L14" s="222"/>
      <c r="M14" s="256">
        <v>3.7645213469927885E-2</v>
      </c>
      <c r="N14" s="257">
        <v>768</v>
      </c>
      <c r="O14" s="258">
        <v>-6.9441163966177388E-3</v>
      </c>
      <c r="P14" s="257">
        <v>-147</v>
      </c>
      <c r="Q14" s="258">
        <f t="shared" si="0"/>
        <v>-0.10883835981352863</v>
      </c>
      <c r="R14" s="257">
        <f t="shared" si="1"/>
        <v>-2288</v>
      </c>
      <c r="S14" s="258">
        <f t="shared" si="2"/>
        <v>-1.644069606063836E-2</v>
      </c>
      <c r="T14" s="257">
        <f t="shared" si="3"/>
        <v>-308</v>
      </c>
      <c r="U14" s="258">
        <f t="shared" si="4"/>
        <v>1.7529577770541538E-2</v>
      </c>
      <c r="V14" s="257">
        <f t="shared" si="5"/>
        <v>323</v>
      </c>
      <c r="W14" s="258">
        <v>1.316845993255189E-2</v>
      </c>
      <c r="X14" s="257">
        <v>246</v>
      </c>
      <c r="Z14" s="224"/>
    </row>
    <row r="15" spans="1:26" x14ac:dyDescent="0.35">
      <c r="B15" s="303" t="s">
        <v>4</v>
      </c>
      <c r="C15" s="219"/>
      <c r="D15" s="253">
        <v>94845</v>
      </c>
      <c r="E15" s="254">
        <v>106369</v>
      </c>
      <c r="F15" s="254">
        <v>105708</v>
      </c>
      <c r="G15" s="254">
        <v>108898</v>
      </c>
      <c r="H15" s="254">
        <v>114380</v>
      </c>
      <c r="I15" s="254">
        <v>122746</v>
      </c>
      <c r="J15" s="257">
        <v>125615</v>
      </c>
      <c r="L15" s="222"/>
      <c r="M15" s="256">
        <v>0.1215035057198588</v>
      </c>
      <c r="N15" s="257">
        <v>11524</v>
      </c>
      <c r="O15" s="258">
        <v>-6.2142165480544298E-3</v>
      </c>
      <c r="P15" s="257">
        <v>-661</v>
      </c>
      <c r="Q15" s="258">
        <f t="shared" si="0"/>
        <v>3.0177470011730323E-2</v>
      </c>
      <c r="R15" s="257">
        <f t="shared" si="1"/>
        <v>3190</v>
      </c>
      <c r="S15" s="258">
        <f t="shared" si="2"/>
        <v>5.0340685779353134E-2</v>
      </c>
      <c r="T15" s="257">
        <f t="shared" si="3"/>
        <v>5482</v>
      </c>
      <c r="U15" s="258">
        <f t="shared" si="4"/>
        <v>7.3142157719881196E-2</v>
      </c>
      <c r="V15" s="257">
        <f t="shared" si="5"/>
        <v>8366</v>
      </c>
      <c r="W15" s="258">
        <v>3.6803790154841698E-2</v>
      </c>
      <c r="X15" s="257">
        <v>4459</v>
      </c>
      <c r="Z15" s="224"/>
    </row>
    <row r="16" spans="1:26" x14ac:dyDescent="0.35">
      <c r="B16" s="303" t="s">
        <v>40</v>
      </c>
      <c r="C16" s="219"/>
      <c r="D16" s="253">
        <v>64964</v>
      </c>
      <c r="E16" s="254">
        <v>68077</v>
      </c>
      <c r="F16" s="254">
        <v>64772</v>
      </c>
      <c r="G16" s="254">
        <v>66829</v>
      </c>
      <c r="H16" s="254">
        <v>69929</v>
      </c>
      <c r="I16" s="254">
        <v>74835</v>
      </c>
      <c r="J16" s="257">
        <v>79375</v>
      </c>
      <c r="L16" s="222"/>
      <c r="M16" s="256">
        <v>4.7918847361615668E-2</v>
      </c>
      <c r="N16" s="257">
        <v>3113</v>
      </c>
      <c r="O16" s="258">
        <v>-4.8547967742409326E-2</v>
      </c>
      <c r="P16" s="257">
        <v>-3305</v>
      </c>
      <c r="Q16" s="258">
        <f t="shared" si="0"/>
        <v>3.1757549558451226E-2</v>
      </c>
      <c r="R16" s="257">
        <f t="shared" si="1"/>
        <v>2057</v>
      </c>
      <c r="S16" s="258">
        <f t="shared" si="2"/>
        <v>4.6387047539242054E-2</v>
      </c>
      <c r="T16" s="257">
        <f t="shared" si="3"/>
        <v>3100</v>
      </c>
      <c r="U16" s="258">
        <f t="shared" si="4"/>
        <v>7.0156873400162967E-2</v>
      </c>
      <c r="V16" s="257">
        <f t="shared" si="5"/>
        <v>4906</v>
      </c>
      <c r="W16" s="258">
        <v>5.8022979925888452E-2</v>
      </c>
      <c r="X16" s="257">
        <v>4353</v>
      </c>
      <c r="Z16" s="224"/>
    </row>
    <row r="17" spans="2:28" x14ac:dyDescent="0.35">
      <c r="B17" s="303" t="s">
        <v>41</v>
      </c>
      <c r="C17" s="219"/>
      <c r="D17" s="253">
        <v>230178</v>
      </c>
      <c r="E17" s="254">
        <v>239983</v>
      </c>
      <c r="F17" s="254">
        <v>230320</v>
      </c>
      <c r="G17" s="254">
        <v>245417</v>
      </c>
      <c r="H17" s="254">
        <v>257644</v>
      </c>
      <c r="I17" s="254">
        <v>250190</v>
      </c>
      <c r="J17" s="257">
        <v>264403</v>
      </c>
      <c r="L17" s="222"/>
      <c r="M17" s="256">
        <v>4.2597468046468467E-2</v>
      </c>
      <c r="N17" s="257">
        <v>9805</v>
      </c>
      <c r="O17" s="258">
        <v>-4.02653521291092E-2</v>
      </c>
      <c r="P17" s="257">
        <v>-9663</v>
      </c>
      <c r="Q17" s="258">
        <f t="shared" si="0"/>
        <v>6.5547933310177164E-2</v>
      </c>
      <c r="R17" s="257">
        <f t="shared" si="1"/>
        <v>15097</v>
      </c>
      <c r="S17" s="258">
        <f t="shared" si="2"/>
        <v>4.9821324521121202E-2</v>
      </c>
      <c r="T17" s="257">
        <f t="shared" si="3"/>
        <v>12227</v>
      </c>
      <c r="U17" s="258">
        <f t="shared" si="4"/>
        <v>-2.8931393706044028E-2</v>
      </c>
      <c r="V17" s="257">
        <f t="shared" si="5"/>
        <v>-7454</v>
      </c>
      <c r="W17" s="258">
        <v>-3.272739245433498E-2</v>
      </c>
      <c r="X17" s="257">
        <v>-8946</v>
      </c>
      <c r="Z17" s="224"/>
    </row>
    <row r="18" spans="2:28" x14ac:dyDescent="0.35">
      <c r="B18" s="303" t="s">
        <v>3</v>
      </c>
      <c r="C18" s="219"/>
      <c r="D18" s="253">
        <v>85031</v>
      </c>
      <c r="E18" s="254">
        <v>103107</v>
      </c>
      <c r="F18" s="254">
        <v>115485</v>
      </c>
      <c r="G18" s="254">
        <v>129091</v>
      </c>
      <c r="H18" s="254">
        <v>144410</v>
      </c>
      <c r="I18" s="254">
        <v>161791</v>
      </c>
      <c r="J18" s="257">
        <v>170218</v>
      </c>
      <c r="L18" s="222"/>
      <c r="M18" s="256">
        <v>0.21258129388105518</v>
      </c>
      <c r="N18" s="257">
        <v>18076</v>
      </c>
      <c r="O18" s="258">
        <v>0.12005004509878092</v>
      </c>
      <c r="P18" s="257">
        <v>12378</v>
      </c>
      <c r="Q18" s="258">
        <f>G18/F18-1</f>
        <v>0.11781616660172323</v>
      </c>
      <c r="R18" s="257">
        <f>G18-F18</f>
        <v>13606</v>
      </c>
      <c r="S18" s="258">
        <f t="shared" si="2"/>
        <v>0.11866822628998142</v>
      </c>
      <c r="T18" s="257">
        <f t="shared" si="3"/>
        <v>15319</v>
      </c>
      <c r="U18" s="258">
        <f t="shared" si="4"/>
        <v>0.12035870092098877</v>
      </c>
      <c r="V18" s="257">
        <f t="shared" si="5"/>
        <v>17381</v>
      </c>
      <c r="W18" s="258">
        <v>7.2617742321700929E-2</v>
      </c>
      <c r="X18" s="257">
        <v>11524</v>
      </c>
      <c r="Z18" s="224"/>
    </row>
    <row r="19" spans="2:28" x14ac:dyDescent="0.35">
      <c r="B19" s="303" t="s">
        <v>2</v>
      </c>
      <c r="C19" s="219"/>
      <c r="D19" s="253">
        <v>33341</v>
      </c>
      <c r="E19" s="254">
        <v>35443</v>
      </c>
      <c r="F19" s="254">
        <v>34750</v>
      </c>
      <c r="G19" s="254">
        <v>36342</v>
      </c>
      <c r="H19" s="254">
        <v>38917</v>
      </c>
      <c r="I19" s="254">
        <v>41046</v>
      </c>
      <c r="J19" s="257">
        <v>41179</v>
      </c>
      <c r="L19" s="222"/>
      <c r="M19" s="256">
        <v>6.3045499535106853E-2</v>
      </c>
      <c r="N19" s="257">
        <v>2102</v>
      </c>
      <c r="O19" s="258">
        <v>-1.9552520949129626E-2</v>
      </c>
      <c r="P19" s="257">
        <v>-693</v>
      </c>
      <c r="Q19" s="258">
        <f t="shared" si="0"/>
        <v>4.5812949640287703E-2</v>
      </c>
      <c r="R19" s="257">
        <f t="shared" si="1"/>
        <v>1592</v>
      </c>
      <c r="S19" s="258">
        <f t="shared" si="2"/>
        <v>7.0854658521820379E-2</v>
      </c>
      <c r="T19" s="257">
        <f t="shared" si="3"/>
        <v>2575</v>
      </c>
      <c r="U19" s="258">
        <f t="shared" si="4"/>
        <v>5.4706169540303717E-2</v>
      </c>
      <c r="V19" s="257">
        <f t="shared" si="5"/>
        <v>2129</v>
      </c>
      <c r="W19" s="258">
        <v>1.5011091939856946E-2</v>
      </c>
      <c r="X19" s="257">
        <v>609</v>
      </c>
      <c r="Z19" s="224"/>
    </row>
    <row r="20" spans="2:28" x14ac:dyDescent="0.35">
      <c r="B20" s="303" t="s">
        <v>35</v>
      </c>
      <c r="C20" s="219"/>
      <c r="D20" s="253">
        <v>67903</v>
      </c>
      <c r="E20" s="254">
        <v>70092</v>
      </c>
      <c r="F20" s="254">
        <v>67467</v>
      </c>
      <c r="G20" s="254">
        <v>69079</v>
      </c>
      <c r="H20" s="254">
        <v>71374</v>
      </c>
      <c r="I20" s="254">
        <v>75584</v>
      </c>
      <c r="J20" s="257">
        <v>77984</v>
      </c>
      <c r="L20" s="222"/>
      <c r="M20" s="256">
        <v>3.2237161833792216E-2</v>
      </c>
      <c r="N20" s="257">
        <v>2189</v>
      </c>
      <c r="O20" s="258">
        <v>-3.7450778976202748E-2</v>
      </c>
      <c r="P20" s="257">
        <v>-2625</v>
      </c>
      <c r="Q20" s="258">
        <f t="shared" si="0"/>
        <v>2.3893162583188854E-2</v>
      </c>
      <c r="R20" s="257">
        <f t="shared" si="1"/>
        <v>1612</v>
      </c>
      <c r="S20" s="258">
        <f t="shared" si="2"/>
        <v>3.3222831830223454E-2</v>
      </c>
      <c r="T20" s="257">
        <f t="shared" si="3"/>
        <v>2295</v>
      </c>
      <c r="U20" s="258">
        <f t="shared" si="4"/>
        <v>5.8985064589346159E-2</v>
      </c>
      <c r="V20" s="257">
        <f t="shared" si="5"/>
        <v>4210</v>
      </c>
      <c r="W20" s="258">
        <v>3.7393745094648434E-2</v>
      </c>
      <c r="X20" s="257">
        <v>2811</v>
      </c>
      <c r="Z20" s="224"/>
    </row>
    <row r="21" spans="2:28" x14ac:dyDescent="0.35">
      <c r="B21" s="303" t="s">
        <v>42</v>
      </c>
      <c r="C21" s="219"/>
      <c r="D21" s="253">
        <v>161368</v>
      </c>
      <c r="E21" s="254">
        <v>171922</v>
      </c>
      <c r="F21" s="254">
        <v>161936</v>
      </c>
      <c r="G21" s="254">
        <v>163249</v>
      </c>
      <c r="H21" s="254">
        <v>173065</v>
      </c>
      <c r="I21" s="254">
        <v>185857</v>
      </c>
      <c r="J21" s="257">
        <v>201402</v>
      </c>
      <c r="L21" s="222"/>
      <c r="M21" s="256">
        <v>6.5403301769867639E-2</v>
      </c>
      <c r="N21" s="257">
        <v>10554</v>
      </c>
      <c r="O21" s="258">
        <v>-5.808448017124046E-2</v>
      </c>
      <c r="P21" s="257">
        <v>-9986</v>
      </c>
      <c r="Q21" s="258">
        <f t="shared" si="0"/>
        <v>8.108141487995324E-3</v>
      </c>
      <c r="R21" s="257">
        <f t="shared" si="1"/>
        <v>1313</v>
      </c>
      <c r="S21" s="258">
        <f t="shared" si="2"/>
        <v>6.0129005384412793E-2</v>
      </c>
      <c r="T21" s="257">
        <f t="shared" si="3"/>
        <v>9816</v>
      </c>
      <c r="U21" s="258">
        <f t="shared" si="4"/>
        <v>7.3914425215959367E-2</v>
      </c>
      <c r="V21" s="257">
        <f t="shared" si="5"/>
        <v>12792</v>
      </c>
      <c r="W21" s="258">
        <v>7.978190123364115E-2</v>
      </c>
      <c r="X21" s="257">
        <v>14881</v>
      </c>
      <c r="Z21" s="224"/>
    </row>
    <row r="22" spans="2:28" x14ac:dyDescent="0.35">
      <c r="B22" s="303" t="s">
        <v>43</v>
      </c>
      <c r="C22" s="219"/>
      <c r="D22" s="253">
        <v>39429</v>
      </c>
      <c r="E22" s="254">
        <v>41312</v>
      </c>
      <c r="F22" s="254">
        <v>40012</v>
      </c>
      <c r="G22" s="254">
        <v>42082</v>
      </c>
      <c r="H22" s="254">
        <v>44287</v>
      </c>
      <c r="I22" s="254">
        <v>47580</v>
      </c>
      <c r="J22" s="257">
        <v>50679</v>
      </c>
      <c r="L22" s="222"/>
      <c r="M22" s="256">
        <v>4.7756727281949907E-2</v>
      </c>
      <c r="N22" s="257">
        <v>1883</v>
      </c>
      <c r="O22" s="258">
        <v>-3.1467854376452387E-2</v>
      </c>
      <c r="P22" s="257">
        <v>-1300</v>
      </c>
      <c r="Q22" s="258">
        <f t="shared" si="0"/>
        <v>5.1734479656103227E-2</v>
      </c>
      <c r="R22" s="257">
        <f t="shared" si="1"/>
        <v>2070</v>
      </c>
      <c r="S22" s="258">
        <f t="shared" si="2"/>
        <v>5.2397699729100244E-2</v>
      </c>
      <c r="T22" s="257">
        <f t="shared" si="3"/>
        <v>2205</v>
      </c>
      <c r="U22" s="258">
        <f t="shared" si="4"/>
        <v>7.4355905796283261E-2</v>
      </c>
      <c r="V22" s="257">
        <f t="shared" si="5"/>
        <v>3293</v>
      </c>
      <c r="W22" s="258">
        <v>9.1326069167492196E-2</v>
      </c>
      <c r="X22" s="257">
        <v>4241</v>
      </c>
      <c r="Z22" s="224"/>
    </row>
    <row r="23" spans="2:28" x14ac:dyDescent="0.35">
      <c r="B23" s="303" t="s">
        <v>44</v>
      </c>
      <c r="C23" s="219"/>
      <c r="D23" s="253">
        <v>15133</v>
      </c>
      <c r="E23" s="254">
        <v>14637</v>
      </c>
      <c r="F23" s="254">
        <v>14462</v>
      </c>
      <c r="G23" s="254">
        <v>15183</v>
      </c>
      <c r="H23" s="254">
        <v>16013</v>
      </c>
      <c r="I23" s="254">
        <v>16801</v>
      </c>
      <c r="J23" s="257">
        <v>16572</v>
      </c>
      <c r="K23" s="304"/>
      <c r="L23" s="219"/>
      <c r="M23" s="256">
        <v>-3.2776052335954486E-2</v>
      </c>
      <c r="N23" s="257">
        <v>-496</v>
      </c>
      <c r="O23" s="258">
        <v>-1.1956001912960312E-2</v>
      </c>
      <c r="P23" s="257">
        <v>-175</v>
      </c>
      <c r="Q23" s="258">
        <f t="shared" si="0"/>
        <v>4.9854791868344517E-2</v>
      </c>
      <c r="R23" s="257">
        <f t="shared" si="1"/>
        <v>721</v>
      </c>
      <c r="S23" s="258">
        <f t="shared" si="2"/>
        <v>5.4666403214121084E-2</v>
      </c>
      <c r="T23" s="257">
        <f t="shared" si="3"/>
        <v>830</v>
      </c>
      <c r="U23" s="258">
        <f t="shared" si="4"/>
        <v>4.921001686130011E-2</v>
      </c>
      <c r="V23" s="257">
        <f t="shared" si="5"/>
        <v>788</v>
      </c>
      <c r="W23" s="258">
        <v>4.8297512678097121E-4</v>
      </c>
      <c r="X23" s="257">
        <v>8</v>
      </c>
      <c r="Z23" s="224"/>
    </row>
    <row r="24" spans="2:28" x14ac:dyDescent="0.35">
      <c r="B24" s="303" t="s">
        <v>45</v>
      </c>
      <c r="C24" s="219"/>
      <c r="D24" s="253">
        <v>78811</v>
      </c>
      <c r="E24" s="254">
        <v>80742</v>
      </c>
      <c r="F24" s="254">
        <v>79315</v>
      </c>
      <c r="G24" s="254">
        <v>78831</v>
      </c>
      <c r="H24" s="254">
        <v>79067</v>
      </c>
      <c r="I24" s="254">
        <v>82443</v>
      </c>
      <c r="J24" s="257">
        <v>84691</v>
      </c>
      <c r="K24" s="304"/>
      <c r="L24" s="219"/>
      <c r="M24" s="256">
        <v>2.450165586022246E-2</v>
      </c>
      <c r="N24" s="257">
        <v>1931</v>
      </c>
      <c r="O24" s="258">
        <v>-1.767357756805632E-2</v>
      </c>
      <c r="P24" s="257">
        <v>-1427</v>
      </c>
      <c r="Q24" s="258">
        <f t="shared" si="0"/>
        <v>-6.1022505200781785E-3</v>
      </c>
      <c r="R24" s="257">
        <f t="shared" si="1"/>
        <v>-484</v>
      </c>
      <c r="S24" s="258">
        <f t="shared" si="2"/>
        <v>2.9937461151070544E-3</v>
      </c>
      <c r="T24" s="257">
        <f t="shared" si="3"/>
        <v>236</v>
      </c>
      <c r="U24" s="258">
        <f t="shared" si="4"/>
        <v>4.2697965017010953E-2</v>
      </c>
      <c r="V24" s="257">
        <f t="shared" si="5"/>
        <v>3376</v>
      </c>
      <c r="W24" s="258">
        <v>3.4646631238165027E-2</v>
      </c>
      <c r="X24" s="257">
        <v>2836</v>
      </c>
      <c r="Z24" s="224"/>
    </row>
    <row r="25" spans="2:28" x14ac:dyDescent="0.35">
      <c r="B25" s="303" t="s">
        <v>46</v>
      </c>
      <c r="C25" s="219"/>
      <c r="D25" s="253">
        <v>11167</v>
      </c>
      <c r="E25" s="254">
        <v>11398</v>
      </c>
      <c r="F25" s="254">
        <v>10806</v>
      </c>
      <c r="G25" s="254">
        <v>11690</v>
      </c>
      <c r="H25" s="254">
        <v>10545</v>
      </c>
      <c r="I25" s="254">
        <v>10646</v>
      </c>
      <c r="J25" s="257">
        <v>10563</v>
      </c>
      <c r="L25" s="222"/>
      <c r="M25" s="256">
        <v>2.0685949673144188E-2</v>
      </c>
      <c r="N25" s="257">
        <v>231</v>
      </c>
      <c r="O25" s="258">
        <v>-5.1938936655553603E-2</v>
      </c>
      <c r="P25" s="257">
        <v>-592</v>
      </c>
      <c r="Q25" s="258">
        <f t="shared" si="0"/>
        <v>8.180640384971305E-2</v>
      </c>
      <c r="R25" s="257">
        <f t="shared" si="1"/>
        <v>884</v>
      </c>
      <c r="S25" s="258">
        <f t="shared" si="2"/>
        <v>-9.7946963216424265E-2</v>
      </c>
      <c r="T25" s="257">
        <f t="shared" si="3"/>
        <v>-1145</v>
      </c>
      <c r="U25" s="258">
        <f t="shared" si="4"/>
        <v>9.577999051683328E-3</v>
      </c>
      <c r="V25" s="257">
        <f t="shared" si="5"/>
        <v>101</v>
      </c>
      <c r="W25" s="258">
        <v>-9.8425196850393526E-3</v>
      </c>
      <c r="X25" s="257">
        <v>-105</v>
      </c>
      <c r="Z25" s="224"/>
    </row>
    <row r="26" spans="2:28" x14ac:dyDescent="0.35">
      <c r="B26" s="305" t="s">
        <v>1</v>
      </c>
      <c r="C26" s="219"/>
      <c r="D26" s="260">
        <v>2949</v>
      </c>
      <c r="E26" s="261">
        <v>3054</v>
      </c>
      <c r="F26" s="261">
        <v>3042</v>
      </c>
      <c r="G26" s="261">
        <v>3187</v>
      </c>
      <c r="H26" s="261">
        <v>3439</v>
      </c>
      <c r="I26" s="261">
        <v>3728</v>
      </c>
      <c r="J26" s="265">
        <v>3955</v>
      </c>
      <c r="L26" s="222"/>
      <c r="M26" s="264">
        <v>3.560528992878953E-2</v>
      </c>
      <c r="N26" s="265">
        <v>105</v>
      </c>
      <c r="O26" s="266">
        <v>-3.9292730844793233E-3</v>
      </c>
      <c r="P26" s="265">
        <v>-12</v>
      </c>
      <c r="Q26" s="266">
        <f t="shared" si="0"/>
        <v>4.7666009204470727E-2</v>
      </c>
      <c r="R26" s="265">
        <f t="shared" si="1"/>
        <v>145</v>
      </c>
      <c r="S26" s="266">
        <f t="shared" si="2"/>
        <v>7.9071226859115162E-2</v>
      </c>
      <c r="T26" s="265">
        <f t="shared" si="3"/>
        <v>252</v>
      </c>
      <c r="U26" s="266">
        <f t="shared" si="4"/>
        <v>8.4036056993312069E-2</v>
      </c>
      <c r="V26" s="265">
        <f t="shared" si="5"/>
        <v>289</v>
      </c>
      <c r="W26" s="266">
        <v>7.1525331888377064E-2</v>
      </c>
      <c r="X26" s="265">
        <v>264</v>
      </c>
      <c r="Z26" s="224"/>
      <c r="AA26" s="224"/>
      <c r="AB26" s="286"/>
    </row>
    <row r="27" spans="2:28" x14ac:dyDescent="0.35">
      <c r="B27" s="235" t="s">
        <v>0</v>
      </c>
      <c r="C27" s="219"/>
      <c r="D27" s="1226">
        <f>SUM(D9:D26)</f>
        <v>1304312</v>
      </c>
      <c r="E27" s="306">
        <f>SUM(E9:E26)</f>
        <v>1385037</v>
      </c>
      <c r="F27" s="307">
        <f>SUM(F9:F26)</f>
        <v>1356473</v>
      </c>
      <c r="G27" s="306">
        <f>SUM(G9:G26)</f>
        <v>1415578</v>
      </c>
      <c r="H27" s="307">
        <v>1490860</v>
      </c>
      <c r="I27" s="306">
        <v>1567107</v>
      </c>
      <c r="J27" s="306">
        <f>SUM(J9:J26)</f>
        <v>1618620</v>
      </c>
      <c r="K27" s="308"/>
      <c r="L27" s="222"/>
      <c r="M27" s="240">
        <f>E27/D27-1</f>
        <v>6.1890866602469341E-2</v>
      </c>
      <c r="N27" s="241">
        <f>E27-D27</f>
        <v>80725</v>
      </c>
      <c r="O27" s="242">
        <f>F27/E27-1</f>
        <v>-2.0623275768084204E-2</v>
      </c>
      <c r="P27" s="243">
        <f>F27-E27</f>
        <v>-28564</v>
      </c>
      <c r="Q27" s="242">
        <f t="shared" si="0"/>
        <v>4.3572559129448241E-2</v>
      </c>
      <c r="R27" s="237">
        <f t="shared" si="1"/>
        <v>59105</v>
      </c>
      <c r="S27" s="242">
        <f t="shared" si="2"/>
        <v>5.3181103407936581E-2</v>
      </c>
      <c r="T27" s="243">
        <f t="shared" si="3"/>
        <v>75282</v>
      </c>
      <c r="U27" s="309">
        <f t="shared" si="4"/>
        <v>5.1142964463464002E-2</v>
      </c>
      <c r="V27" s="237">
        <f t="shared" si="5"/>
        <v>76247</v>
      </c>
      <c r="W27" s="242">
        <v>2.3422206710268734E-2</v>
      </c>
      <c r="X27" s="243">
        <f>SUM(X9:X26)</f>
        <v>37044</v>
      </c>
    </row>
    <row r="28" spans="2:28" x14ac:dyDescent="0.35">
      <c r="D28" s="296"/>
      <c r="F28" s="296"/>
      <c r="H28" s="296"/>
      <c r="I28" s="296"/>
      <c r="K28" s="296"/>
      <c r="L28" s="219"/>
    </row>
  </sheetData>
  <mergeCells count="9">
    <mergeCell ref="B3:X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K9</xm:sqref>
            </x14:sparkline>
            <x14:sparkline>
              <xm:f>EVO_derecho!D10:J10</xm:f>
              <xm:sqref>K10</xm:sqref>
            </x14:sparkline>
            <x14:sparkline>
              <xm:f>EVO_derecho!D11:J11</xm:f>
              <xm:sqref>K11</xm:sqref>
            </x14:sparkline>
            <x14:sparkline>
              <xm:f>EVO_derecho!D12:J12</xm:f>
              <xm:sqref>K12</xm:sqref>
            </x14:sparkline>
            <x14:sparkline>
              <xm:f>EVO_derecho!D13:J13</xm:f>
              <xm:sqref>K13</xm:sqref>
            </x14:sparkline>
            <x14:sparkline>
              <xm:f>EVO_derecho!D14:J14</xm:f>
              <xm:sqref>K14</xm:sqref>
            </x14:sparkline>
            <x14:sparkline>
              <xm:f>EVO_derecho!D15:J15</xm:f>
              <xm:sqref>K15</xm:sqref>
            </x14:sparkline>
            <x14:sparkline>
              <xm:f>EVO_derecho!D16:J16</xm:f>
              <xm:sqref>K16</xm:sqref>
            </x14:sparkline>
            <x14:sparkline>
              <xm:f>EVO_derecho!D17:J17</xm:f>
              <xm:sqref>K17</xm:sqref>
            </x14:sparkline>
            <x14:sparkline>
              <xm:f>EVO_derecho!D18:J18</xm:f>
              <xm:sqref>K18</xm:sqref>
            </x14:sparkline>
            <x14:sparkline>
              <xm:f>EVO_derecho!D19:J19</xm:f>
              <xm:sqref>K19</xm:sqref>
            </x14:sparkline>
            <x14:sparkline>
              <xm:f>EVO_derecho!D20:J20</xm:f>
              <xm:sqref>K20</xm:sqref>
            </x14:sparkline>
            <x14:sparkline>
              <xm:f>EVO_derecho!D21:J21</xm:f>
              <xm:sqref>K21</xm:sqref>
            </x14:sparkline>
            <x14:sparkline>
              <xm:f>EVO_derecho!D22:J22</xm:f>
              <xm:sqref>K22</xm:sqref>
            </x14:sparkline>
            <x14:sparkline>
              <xm:f>EVO_derecho!D23:J23</xm:f>
              <xm:sqref>K23</xm:sqref>
            </x14:sparkline>
            <x14:sparkline>
              <xm:f>EVO_derecho!D24:J24</xm:f>
              <xm:sqref>K24</xm:sqref>
            </x14:sparkline>
            <x14:sparkline>
              <xm:f>EVO_derecho!D25:J25</xm:f>
              <xm:sqref>K25</xm:sqref>
            </x14:sparkline>
            <x14:sparkline>
              <xm:f>EVO_derecho!D26:J26</xm:f>
              <xm:sqref>K26</xm:sqref>
            </x14:sparkline>
            <x14:sparkline>
              <xm:f>EVO_derecho!D27:J27</xm:f>
              <xm:sqref>K27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53125" defaultRowHeight="15.5" x14ac:dyDescent="0.35"/>
  <cols>
    <col min="1" max="1" width="1" style="1023" customWidth="1"/>
    <col min="2" max="2" width="30.26953125" style="1023" customWidth="1"/>
    <col min="3" max="3" width="11.26953125" style="1023" customWidth="1"/>
    <col min="4" max="4" width="0.81640625" style="1023" customWidth="1"/>
    <col min="5" max="5" width="17.7265625" style="1023" customWidth="1"/>
    <col min="6" max="6" width="0.7265625" style="1023" customWidth="1"/>
    <col min="7" max="7" width="17.7265625" style="1023" customWidth="1"/>
    <col min="8" max="8" width="0.7265625" style="1023" customWidth="1"/>
    <col min="9" max="9" width="17.7265625" style="1023" customWidth="1"/>
    <col min="10" max="10" width="0.7265625" style="1023" customWidth="1"/>
    <col min="11" max="11" width="17.7265625" style="1023" customWidth="1"/>
    <col min="12" max="12" width="0.7265625" style="1023" customWidth="1"/>
    <col min="13" max="13" width="17.7265625" style="1023" customWidth="1"/>
    <col min="14" max="16384" width="11.453125" style="1023"/>
  </cols>
  <sheetData>
    <row r="1" spans="1:13" ht="9.75" customHeight="1" x14ac:dyDescent="0.35"/>
    <row r="2" spans="1:13" s="314" customFormat="1" ht="49.5" customHeight="1" x14ac:dyDescent="0.35">
      <c r="B2" s="1648"/>
      <c r="C2" s="1648"/>
      <c r="D2" s="1024"/>
      <c r="E2" s="1649"/>
      <c r="F2" s="1649"/>
      <c r="G2" s="1649"/>
      <c r="H2" s="1649"/>
      <c r="I2" s="1649"/>
    </row>
    <row r="3" spans="1:13" s="314" customFormat="1" ht="14.25" customHeight="1" x14ac:dyDescent="0.35">
      <c r="B3" s="1024"/>
      <c r="C3" s="1024"/>
      <c r="D3" s="1024"/>
      <c r="G3" s="1024"/>
      <c r="I3" s="1024"/>
      <c r="K3" s="1024"/>
      <c r="M3" s="1024"/>
    </row>
    <row r="4" spans="1:13" s="315" customFormat="1" ht="21.75" customHeight="1" x14ac:dyDescent="0.25">
      <c r="B4" s="1424" t="s">
        <v>446</v>
      </c>
      <c r="C4" s="1424"/>
      <c r="D4" s="1424"/>
      <c r="E4" s="1424"/>
      <c r="F4" s="1424"/>
      <c r="G4" s="1424"/>
      <c r="H4" s="1424"/>
      <c r="I4" s="1424"/>
      <c r="J4" s="1424"/>
      <c r="K4" s="1424"/>
      <c r="L4" s="1424"/>
      <c r="M4" s="1424"/>
    </row>
    <row r="5" spans="1:13" s="315" customFormat="1" ht="18.75" customHeight="1" x14ac:dyDescent="0.25">
      <c r="B5" s="1425" t="str">
        <f>porsaad!$B$6</f>
        <v>Situación a 31 de octubre de 2024</v>
      </c>
      <c r="C5" s="1425"/>
      <c r="D5" s="1425"/>
      <c r="E5" s="1425"/>
      <c r="F5" s="1425"/>
      <c r="G5" s="1425"/>
      <c r="H5" s="1425"/>
      <c r="I5" s="1425"/>
      <c r="J5" s="1425"/>
      <c r="K5" s="1425"/>
      <c r="L5" s="1425"/>
      <c r="M5" s="1425"/>
    </row>
    <row r="6" spans="1:13" s="315" customFormat="1" ht="4.5" customHeight="1" x14ac:dyDescent="0.25"/>
    <row r="7" spans="1:13" s="1028" customFormat="1" ht="15" customHeight="1" x14ac:dyDescent="0.25">
      <c r="A7" s="1025"/>
      <c r="B7" s="1650" t="s">
        <v>12</v>
      </c>
      <c r="C7" s="1325" t="s">
        <v>68</v>
      </c>
      <c r="D7" s="1026"/>
      <c r="E7" s="1327" t="s">
        <v>140</v>
      </c>
      <c r="F7" s="1027"/>
      <c r="G7" s="1327" t="s">
        <v>142</v>
      </c>
      <c r="H7" s="1027"/>
      <c r="I7" s="1327" t="s">
        <v>144</v>
      </c>
      <c r="J7" s="1027"/>
      <c r="K7" s="1327" t="s">
        <v>146</v>
      </c>
      <c r="L7" s="1027"/>
      <c r="M7" s="1327" t="s">
        <v>148</v>
      </c>
    </row>
    <row r="8" spans="1:13" s="1028" customFormat="1" ht="19.5" customHeight="1" x14ac:dyDescent="0.25">
      <c r="A8" s="1025"/>
      <c r="B8" s="1651"/>
      <c r="C8" s="1326" t="s">
        <v>28</v>
      </c>
      <c r="D8" s="1026"/>
      <c r="E8" s="1326" t="s">
        <v>28</v>
      </c>
      <c r="F8" s="1026"/>
      <c r="G8" s="1326" t="s">
        <v>28</v>
      </c>
      <c r="H8" s="1026"/>
      <c r="I8" s="1326" t="s">
        <v>28</v>
      </c>
      <c r="J8" s="1026"/>
      <c r="K8" s="1326" t="s">
        <v>28</v>
      </c>
      <c r="L8" s="1026"/>
      <c r="M8" s="1326" t="s">
        <v>28</v>
      </c>
    </row>
    <row r="9" spans="1:13" s="1028" customFormat="1" ht="6" customHeight="1" x14ac:dyDescent="0.25">
      <c r="A9" s="1025"/>
      <c r="B9" s="1029"/>
      <c r="C9" s="1029"/>
      <c r="D9" s="1029"/>
      <c r="E9" s="1029"/>
      <c r="F9" s="1029"/>
      <c r="G9" s="1029"/>
      <c r="H9" s="1029"/>
      <c r="I9" s="1029"/>
      <c r="J9" s="1029"/>
      <c r="K9" s="1029"/>
      <c r="L9" s="1029"/>
      <c r="M9" s="1029"/>
    </row>
    <row r="10" spans="1:13" s="1035" customFormat="1" ht="18" customHeight="1" x14ac:dyDescent="0.25">
      <c r="A10" s="1030"/>
      <c r="B10" s="1031" t="s">
        <v>8</v>
      </c>
      <c r="C10" s="1032">
        <f>M10+K10+I10+G10+E10</f>
        <v>100</v>
      </c>
      <c r="D10" s="1033"/>
      <c r="E10" s="1034">
        <v>37.791929614445621</v>
      </c>
      <c r="F10" s="1033"/>
      <c r="G10" s="1034">
        <v>45.598599659127551</v>
      </c>
      <c r="H10" s="1033"/>
      <c r="I10" s="1034">
        <v>13.844488461006957</v>
      </c>
      <c r="J10" s="1033"/>
      <c r="K10" s="1034">
        <v>2.5473306002118936</v>
      </c>
      <c r="L10" s="1033"/>
      <c r="M10" s="1034">
        <v>0.21765166520797824</v>
      </c>
    </row>
    <row r="11" spans="1:13" s="1035" customFormat="1" ht="18" customHeight="1" x14ac:dyDescent="0.25">
      <c r="A11" s="1030"/>
      <c r="B11" s="1036" t="s">
        <v>7</v>
      </c>
      <c r="C11" s="1037">
        <f t="shared" ref="C11:C28" si="0">M11+K11+I11+G11+E11</f>
        <v>99.999999999999986</v>
      </c>
      <c r="D11" s="1033"/>
      <c r="E11" s="1038">
        <v>21.158032215933829</v>
      </c>
      <c r="F11" s="1033"/>
      <c r="G11" s="1038">
        <v>56.051371353939913</v>
      </c>
      <c r="H11" s="1033"/>
      <c r="I11" s="1038">
        <v>16.508489333913801</v>
      </c>
      <c r="J11" s="1033"/>
      <c r="K11" s="1038">
        <v>5.5550718328254245</v>
      </c>
      <c r="L11" s="1033"/>
      <c r="M11" s="1038">
        <v>0.72703526338702651</v>
      </c>
    </row>
    <row r="12" spans="1:13" s="1035" customFormat="1" ht="18" customHeight="1" x14ac:dyDescent="0.25">
      <c r="A12" s="1030"/>
      <c r="B12" s="1036" t="s">
        <v>37</v>
      </c>
      <c r="C12" s="1037">
        <f t="shared" si="0"/>
        <v>100</v>
      </c>
      <c r="D12" s="1033"/>
      <c r="E12" s="1038">
        <v>24.182898646417961</v>
      </c>
      <c r="F12" s="1033"/>
      <c r="G12" s="1038">
        <v>45.897986134037637</v>
      </c>
      <c r="H12" s="1033"/>
      <c r="I12" s="1038">
        <v>22.111257840871577</v>
      </c>
      <c r="J12" s="1033"/>
      <c r="K12" s="1038">
        <v>6.7679102013865968</v>
      </c>
      <c r="L12" s="1033"/>
      <c r="M12" s="1038">
        <v>1.039947177286233</v>
      </c>
    </row>
    <row r="13" spans="1:13" s="1035" customFormat="1" ht="18" customHeight="1" x14ac:dyDescent="0.25">
      <c r="A13" s="1030"/>
      <c r="B13" s="1036" t="s">
        <v>38</v>
      </c>
      <c r="C13" s="1037">
        <f t="shared" si="0"/>
        <v>100</v>
      </c>
      <c r="D13" s="1033"/>
      <c r="E13" s="1038">
        <v>25.049508795091835</v>
      </c>
      <c r="F13" s="1033"/>
      <c r="G13" s="1038">
        <v>51.966761154040306</v>
      </c>
      <c r="H13" s="1033"/>
      <c r="I13" s="1038">
        <v>17.446511086087057</v>
      </c>
      <c r="J13" s="1033"/>
      <c r="K13" s="1038">
        <v>5.0829029627616196</v>
      </c>
      <c r="L13" s="1033"/>
      <c r="M13" s="1038">
        <v>0.45431600201918221</v>
      </c>
    </row>
    <row r="14" spans="1:13" s="1035" customFormat="1" ht="18" customHeight="1" x14ac:dyDescent="0.25">
      <c r="A14" s="1030"/>
      <c r="B14" s="1036" t="s">
        <v>6</v>
      </c>
      <c r="C14" s="1037">
        <f t="shared" si="0"/>
        <v>100</v>
      </c>
      <c r="D14" s="1033"/>
      <c r="E14" s="1038">
        <v>34.966368838470032</v>
      </c>
      <c r="F14" s="1033"/>
      <c r="G14" s="1038">
        <v>46.556570625439214</v>
      </c>
      <c r="H14" s="1033"/>
      <c r="I14" s="1038">
        <v>13.964461399457887</v>
      </c>
      <c r="J14" s="1033"/>
      <c r="K14" s="1038">
        <v>3.9102499749021185</v>
      </c>
      <c r="L14" s="1033"/>
      <c r="M14" s="1038">
        <v>0.60234916173074993</v>
      </c>
    </row>
    <row r="15" spans="1:13" s="1035" customFormat="1" ht="18" customHeight="1" x14ac:dyDescent="0.25">
      <c r="A15" s="1030"/>
      <c r="B15" s="1036" t="s">
        <v>5</v>
      </c>
      <c r="C15" s="1037">
        <f t="shared" si="0"/>
        <v>100</v>
      </c>
      <c r="D15" s="1033"/>
      <c r="E15" s="1038">
        <v>22.23037417461482</v>
      </c>
      <c r="F15" s="1033"/>
      <c r="G15" s="1038">
        <v>47.46881878209831</v>
      </c>
      <c r="H15" s="1033"/>
      <c r="I15" s="1038">
        <v>21.308038989623729</v>
      </c>
      <c r="J15" s="1033"/>
      <c r="K15" s="1038">
        <v>7.6721517660622576</v>
      </c>
      <c r="L15" s="1033"/>
      <c r="M15" s="1038">
        <v>1.3206162876008805</v>
      </c>
    </row>
    <row r="16" spans="1:13" s="1035" customFormat="1" ht="18" customHeight="1" x14ac:dyDescent="0.25">
      <c r="A16" s="1030"/>
      <c r="B16" s="1036" t="s">
        <v>4</v>
      </c>
      <c r="C16" s="1037">
        <f t="shared" si="0"/>
        <v>100</v>
      </c>
      <c r="D16" s="1033"/>
      <c r="E16" s="1038">
        <v>24.060793291774701</v>
      </c>
      <c r="F16" s="1033"/>
      <c r="G16" s="1038">
        <v>52.504551221934129</v>
      </c>
      <c r="H16" s="1033"/>
      <c r="I16" s="1038">
        <v>18.613118552435594</v>
      </c>
      <c r="J16" s="1033"/>
      <c r="K16" s="1038">
        <v>4.4712307607436417</v>
      </c>
      <c r="L16" s="1033"/>
      <c r="M16" s="1038">
        <v>0.35030617311193246</v>
      </c>
    </row>
    <row r="17" spans="1:13" s="1035" customFormat="1" ht="18" customHeight="1" x14ac:dyDescent="0.25">
      <c r="A17" s="1030"/>
      <c r="B17" s="1036" t="s">
        <v>40</v>
      </c>
      <c r="C17" s="1037">
        <f t="shared" si="0"/>
        <v>100</v>
      </c>
      <c r="D17" s="1033"/>
      <c r="E17" s="1038">
        <v>32.083109788811392</v>
      </c>
      <c r="F17" s="1033"/>
      <c r="G17" s="1038">
        <v>47.617421840706236</v>
      </c>
      <c r="H17" s="1033"/>
      <c r="I17" s="1038">
        <v>14.866117153587281</v>
      </c>
      <c r="J17" s="1033"/>
      <c r="K17" s="1038">
        <v>4.4822708871872408</v>
      </c>
      <c r="L17" s="1033"/>
      <c r="M17" s="1038">
        <v>0.95108032970784762</v>
      </c>
    </row>
    <row r="18" spans="1:13" s="1035" customFormat="1" ht="18" customHeight="1" x14ac:dyDescent="0.25">
      <c r="A18" s="1030"/>
      <c r="B18" s="1036" t="s">
        <v>41</v>
      </c>
      <c r="C18" s="1037">
        <f t="shared" si="0"/>
        <v>100</v>
      </c>
      <c r="D18" s="1033"/>
      <c r="E18" s="1038">
        <v>22.23690813607481</v>
      </c>
      <c r="F18" s="1033"/>
      <c r="G18" s="1038">
        <v>43.234780641923649</v>
      </c>
      <c r="H18" s="1033"/>
      <c r="I18" s="1038">
        <v>21.814236540595559</v>
      </c>
      <c r="J18" s="1033"/>
      <c r="K18" s="1038">
        <v>11.028335960305624</v>
      </c>
      <c r="L18" s="1033"/>
      <c r="M18" s="1038">
        <v>1.6857387211003598</v>
      </c>
    </row>
    <row r="19" spans="1:13" s="1035" customFormat="1" ht="18" customHeight="1" x14ac:dyDescent="0.25">
      <c r="A19" s="1030"/>
      <c r="B19" s="1036" t="s">
        <v>3</v>
      </c>
      <c r="C19" s="1037">
        <f t="shared" si="0"/>
        <v>100</v>
      </c>
      <c r="D19" s="1033"/>
      <c r="E19" s="1038">
        <v>23.898291446503769</v>
      </c>
      <c r="F19" s="1033"/>
      <c r="G19" s="1038">
        <v>54.837325322533061</v>
      </c>
      <c r="H19" s="1033"/>
      <c r="I19" s="1038">
        <v>16.371179000259279</v>
      </c>
      <c r="J19" s="1033"/>
      <c r="K19" s="1038">
        <v>4.3969995261468586</v>
      </c>
      <c r="L19" s="1033"/>
      <c r="M19" s="1038">
        <v>0.49620470455703675</v>
      </c>
    </row>
    <row r="20" spans="1:13" s="1035" customFormat="1" ht="18" customHeight="1" x14ac:dyDescent="0.25">
      <c r="A20" s="1030"/>
      <c r="B20" s="1036" t="s">
        <v>2</v>
      </c>
      <c r="C20" s="1037">
        <f t="shared" si="0"/>
        <v>100</v>
      </c>
      <c r="D20" s="1033"/>
      <c r="E20" s="1038">
        <v>37.223253820882732</v>
      </c>
      <c r="F20" s="1033"/>
      <c r="G20" s="1038">
        <v>44.965004999285817</v>
      </c>
      <c r="H20" s="1033"/>
      <c r="I20" s="1038">
        <v>15.226396229110129</v>
      </c>
      <c r="J20" s="1033"/>
      <c r="K20" s="1038">
        <v>2.41394086559063</v>
      </c>
      <c r="L20" s="1033"/>
      <c r="M20" s="1038">
        <v>0.1714040851306956</v>
      </c>
    </row>
    <row r="21" spans="1:13" s="1035" customFormat="1" ht="18" customHeight="1" x14ac:dyDescent="0.25">
      <c r="A21" s="1030"/>
      <c r="B21" s="1036" t="s">
        <v>35</v>
      </c>
      <c r="C21" s="1037">
        <f t="shared" si="0"/>
        <v>100</v>
      </c>
      <c r="D21" s="1033"/>
      <c r="E21" s="1038">
        <v>39.048792508624942</v>
      </c>
      <c r="F21" s="1033"/>
      <c r="G21" s="1038">
        <v>45.60867422375555</v>
      </c>
      <c r="H21" s="1033"/>
      <c r="I21" s="1038">
        <v>12.779694430754066</v>
      </c>
      <c r="J21" s="1033"/>
      <c r="K21" s="1038">
        <v>2.2671266633809757</v>
      </c>
      <c r="L21" s="1033"/>
      <c r="M21" s="1038">
        <v>0.29571217348447509</v>
      </c>
    </row>
    <row r="22" spans="1:13" s="1035" customFormat="1" ht="18" customHeight="1" x14ac:dyDescent="0.25">
      <c r="A22" s="1030"/>
      <c r="B22" s="1036" t="s">
        <v>42</v>
      </c>
      <c r="C22" s="1037">
        <f t="shared" si="0"/>
        <v>100</v>
      </c>
      <c r="D22" s="1033"/>
      <c r="E22" s="1038">
        <v>36.528919286549034</v>
      </c>
      <c r="F22" s="1033"/>
      <c r="G22" s="1038">
        <v>41.420004981129182</v>
      </c>
      <c r="H22" s="1033"/>
      <c r="I22" s="1038">
        <v>16.723183324712149</v>
      </c>
      <c r="J22" s="1033"/>
      <c r="K22" s="1038">
        <v>4.8067896622411244</v>
      </c>
      <c r="L22" s="1033"/>
      <c r="M22" s="1038">
        <v>0.52110274536850776</v>
      </c>
    </row>
    <row r="23" spans="1:13" s="1035" customFormat="1" ht="18" customHeight="1" x14ac:dyDescent="0.25">
      <c r="A23" s="1030">
        <v>47094</v>
      </c>
      <c r="B23" s="1036" t="s">
        <v>43</v>
      </c>
      <c r="C23" s="1037">
        <f t="shared" si="0"/>
        <v>100</v>
      </c>
      <c r="D23" s="1033"/>
      <c r="E23" s="1038">
        <v>34.855856510057365</v>
      </c>
      <c r="F23" s="1033"/>
      <c r="G23" s="1038">
        <v>44.038196209425607</v>
      </c>
      <c r="H23" s="1033"/>
      <c r="I23" s="1038">
        <v>14.661244644542881</v>
      </c>
      <c r="J23" s="1033"/>
      <c r="K23" s="1038">
        <v>5.6931232299760364</v>
      </c>
      <c r="L23" s="1033"/>
      <c r="M23" s="1038">
        <v>0.75157940599811202</v>
      </c>
    </row>
    <row r="24" spans="1:13" s="1035" customFormat="1" ht="18" customHeight="1" x14ac:dyDescent="0.25">
      <c r="B24" s="1036" t="s">
        <v>44</v>
      </c>
      <c r="C24" s="1037">
        <f t="shared" si="0"/>
        <v>100</v>
      </c>
      <c r="D24" s="1033"/>
      <c r="E24" s="1038">
        <v>19.461226106764386</v>
      </c>
      <c r="F24" s="1033"/>
      <c r="G24" s="1038">
        <v>55.036149351292465</v>
      </c>
      <c r="H24" s="1033"/>
      <c r="I24" s="1038">
        <v>17.094186391997624</v>
      </c>
      <c r="J24" s="1033"/>
      <c r="K24" s="1038">
        <v>7.4576606912944428</v>
      </c>
      <c r="L24" s="1033"/>
      <c r="M24" s="1038">
        <v>0.95077745865108454</v>
      </c>
    </row>
    <row r="25" spans="1:13" s="1035" customFormat="1" ht="18" customHeight="1" x14ac:dyDescent="0.25">
      <c r="B25" s="1036" t="s">
        <v>45</v>
      </c>
      <c r="C25" s="1037">
        <f t="shared" si="0"/>
        <v>100</v>
      </c>
      <c r="D25" s="1033"/>
      <c r="E25" s="1038">
        <v>20.004165364990108</v>
      </c>
      <c r="F25" s="1033"/>
      <c r="G25" s="1038">
        <v>42.937102988649379</v>
      </c>
      <c r="H25" s="1033"/>
      <c r="I25" s="1038">
        <v>22.079037800687285</v>
      </c>
      <c r="J25" s="1033"/>
      <c r="K25" s="1038">
        <v>12.670519629282515</v>
      </c>
      <c r="L25" s="1033"/>
      <c r="M25" s="1038">
        <v>2.3091742163907112</v>
      </c>
    </row>
    <row r="26" spans="1:13" s="1035" customFormat="1" ht="18" customHeight="1" x14ac:dyDescent="0.25">
      <c r="B26" s="1036" t="s">
        <v>46</v>
      </c>
      <c r="C26" s="1037">
        <f t="shared" si="0"/>
        <v>100</v>
      </c>
      <c r="D26" s="1033"/>
      <c r="E26" s="1038">
        <v>21.488294314381271</v>
      </c>
      <c r="F26" s="1033"/>
      <c r="G26" s="1038">
        <v>35.535117056856187</v>
      </c>
      <c r="H26" s="1033"/>
      <c r="I26" s="1038">
        <v>23.913043478260871</v>
      </c>
      <c r="J26" s="1033"/>
      <c r="K26" s="1038">
        <v>16.387959866220736</v>
      </c>
      <c r="L26" s="1033"/>
      <c r="M26" s="1038">
        <v>2.6755852842809364</v>
      </c>
    </row>
    <row r="27" spans="1:13" s="1035" customFormat="1" ht="18" customHeight="1" x14ac:dyDescent="0.25">
      <c r="B27" s="1039" t="s">
        <v>1</v>
      </c>
      <c r="C27" s="1040">
        <f t="shared" si="0"/>
        <v>100</v>
      </c>
      <c r="D27" s="1033"/>
      <c r="E27" s="1041">
        <v>64.603174603174608</v>
      </c>
      <c r="F27" s="1033"/>
      <c r="G27" s="1041">
        <v>28.730158730158728</v>
      </c>
      <c r="H27" s="1033"/>
      <c r="I27" s="1041">
        <v>5.6613756613756614</v>
      </c>
      <c r="J27" s="1033"/>
      <c r="K27" s="1041">
        <v>0.79365079365079361</v>
      </c>
      <c r="L27" s="1033"/>
      <c r="M27" s="1041">
        <v>0.21164021164021166</v>
      </c>
    </row>
    <row r="28" spans="1:13" s="1297" customFormat="1" ht="18" customHeight="1" x14ac:dyDescent="0.25">
      <c r="B28" s="1298" t="s">
        <v>0</v>
      </c>
      <c r="C28" s="1299">
        <f t="shared" si="0"/>
        <v>100</v>
      </c>
      <c r="D28" s="1300"/>
      <c r="E28" s="1299">
        <v>27.864055121158167</v>
      </c>
      <c r="F28" s="1300"/>
      <c r="G28" s="1301">
        <v>47.331423705194702</v>
      </c>
      <c r="H28" s="1302"/>
      <c r="I28" s="1299">
        <v>17.619725942556322</v>
      </c>
      <c r="J28" s="1300"/>
      <c r="K28" s="1299">
        <v>6.30579856003716</v>
      </c>
      <c r="L28" s="1300"/>
      <c r="M28" s="1299">
        <v>0.87899667105365031</v>
      </c>
    </row>
    <row r="29" spans="1:13" s="1022" customFormat="1" ht="6.75" customHeight="1" x14ac:dyDescent="0.25">
      <c r="B29" s="1647"/>
      <c r="C29" s="1647"/>
      <c r="D29" s="1042"/>
    </row>
    <row r="30" spans="1:13" x14ac:dyDescent="0.35">
      <c r="E30" s="1043"/>
    </row>
    <row r="31" spans="1:13" x14ac:dyDescent="0.35">
      <c r="E31" s="1043"/>
      <c r="G31" s="1043"/>
    </row>
    <row r="32" spans="1:13" x14ac:dyDescent="0.35">
      <c r="B32" s="1043"/>
      <c r="G32" s="1043"/>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53125" defaultRowHeight="14.5" x14ac:dyDescent="0.35"/>
  <cols>
    <col min="1" max="1" width="1" style="748" customWidth="1"/>
    <col min="2" max="2" width="30.26953125" style="748" customWidth="1"/>
    <col min="3" max="3" width="11.26953125" style="748" customWidth="1"/>
    <col min="4" max="4" width="0.81640625" style="748" customWidth="1"/>
    <col min="5" max="5" width="10" style="748" customWidth="1"/>
    <col min="6" max="6" width="0.7265625" style="748" customWidth="1"/>
    <col min="7" max="7" width="10" style="748" customWidth="1"/>
    <col min="8" max="8" width="0.7265625" style="748" customWidth="1"/>
    <col min="9" max="9" width="10" style="748" customWidth="1"/>
    <col min="10" max="10" width="0.7265625" style="748" customWidth="1"/>
    <col min="11" max="11" width="11.81640625" style="748" customWidth="1"/>
    <col min="12" max="12" width="0.7265625" style="748" customWidth="1"/>
    <col min="13" max="13" width="10" style="748" customWidth="1"/>
    <col min="14" max="14" width="0.7265625" style="748" customWidth="1"/>
    <col min="15" max="15" width="13.81640625" style="748" bestFit="1" customWidth="1"/>
    <col min="16" max="16" width="0.7265625" style="748" customWidth="1"/>
    <col min="17" max="17" width="8.1796875" style="748" bestFit="1" customWidth="1"/>
    <col min="18" max="18" width="0.7265625" style="748" customWidth="1"/>
    <col min="19" max="19" width="14.453125" style="748" bestFit="1" customWidth="1"/>
    <col min="20" max="20" width="0.7265625" style="748" customWidth="1"/>
    <col min="21" max="21" width="11.1796875" style="748" customWidth="1"/>
    <col min="22" max="16384" width="11.453125" style="748"/>
  </cols>
  <sheetData>
    <row r="1" spans="1:21" ht="9.75" customHeight="1" x14ac:dyDescent="0.35"/>
    <row r="2" spans="1:21" s="343" customFormat="1" ht="49.5" customHeight="1" x14ac:dyDescent="0.35">
      <c r="B2" s="1386"/>
      <c r="C2" s="1386"/>
      <c r="D2" s="344"/>
      <c r="E2" s="1602"/>
      <c r="F2" s="1602"/>
      <c r="G2" s="1602"/>
      <c r="H2" s="1602"/>
      <c r="I2" s="1602"/>
    </row>
    <row r="3" spans="1:21" s="343" customFormat="1" ht="14.25" customHeight="1" x14ac:dyDescent="0.35">
      <c r="B3" s="344"/>
      <c r="C3" s="344"/>
      <c r="D3" s="344"/>
      <c r="G3" s="344"/>
      <c r="I3" s="344"/>
      <c r="K3" s="344"/>
      <c r="M3" s="344"/>
      <c r="O3" s="344"/>
      <c r="Q3" s="344"/>
      <c r="S3" s="344"/>
      <c r="U3" s="344"/>
    </row>
    <row r="4" spans="1:21" s="345" customFormat="1" ht="21.75" customHeight="1" x14ac:dyDescent="0.25">
      <c r="B4" s="1424" t="s">
        <v>445</v>
      </c>
      <c r="C4" s="1424"/>
      <c r="D4" s="1424"/>
      <c r="E4" s="1424"/>
      <c r="F4" s="1424"/>
      <c r="G4" s="1424"/>
      <c r="H4" s="1424"/>
      <c r="I4" s="1424"/>
      <c r="J4" s="1424"/>
      <c r="K4" s="1424"/>
      <c r="L4" s="1424"/>
      <c r="M4" s="1424"/>
      <c r="N4" s="1424"/>
      <c r="O4" s="1424"/>
      <c r="P4" s="1424"/>
      <c r="Q4" s="1424"/>
      <c r="R4" s="1424"/>
      <c r="S4" s="1424"/>
      <c r="T4" s="1424"/>
      <c r="U4" s="1424"/>
    </row>
    <row r="5" spans="1:21" s="345" customFormat="1" ht="18.75" customHeight="1" x14ac:dyDescent="0.25">
      <c r="B5" s="1425" t="str">
        <f>porsaad!$B$6</f>
        <v>Situación a 31 de octubre de 2024</v>
      </c>
      <c r="C5" s="1425"/>
      <c r="D5" s="1425"/>
      <c r="E5" s="1425"/>
      <c r="F5" s="1425"/>
      <c r="G5" s="1425"/>
      <c r="H5" s="1425"/>
      <c r="I5" s="1425"/>
      <c r="J5" s="1425"/>
      <c r="K5" s="1425"/>
      <c r="L5" s="1425"/>
      <c r="M5" s="1425"/>
      <c r="N5" s="1425"/>
      <c r="O5" s="1425"/>
      <c r="P5" s="1425"/>
      <c r="Q5" s="1425"/>
      <c r="R5" s="1425"/>
      <c r="S5" s="1425"/>
      <c r="T5" s="1425"/>
      <c r="U5" s="1425"/>
    </row>
    <row r="6" spans="1:21" s="345" customFormat="1" ht="4.5" customHeight="1" x14ac:dyDescent="0.25"/>
    <row r="7" spans="1:21" s="322" customFormat="1" ht="15" customHeight="1" x14ac:dyDescent="0.25">
      <c r="A7" s="316"/>
      <c r="B7" s="1652" t="s">
        <v>12</v>
      </c>
      <c r="C7" s="1328" t="s">
        <v>68</v>
      </c>
      <c r="D7" s="920"/>
      <c r="E7" s="1323" t="s">
        <v>139</v>
      </c>
      <c r="F7" s="921"/>
      <c r="G7" s="1323" t="s">
        <v>143</v>
      </c>
      <c r="H7" s="921"/>
      <c r="I7" s="1323" t="s">
        <v>141</v>
      </c>
      <c r="J7" s="921"/>
      <c r="K7" s="1323" t="s">
        <v>147</v>
      </c>
      <c r="L7" s="921"/>
      <c r="M7" s="1323" t="s">
        <v>145</v>
      </c>
      <c r="N7" s="921"/>
      <c r="O7" s="1323" t="s">
        <v>151</v>
      </c>
      <c r="P7" s="921"/>
      <c r="Q7" s="1323" t="s">
        <v>149</v>
      </c>
      <c r="R7" s="921"/>
      <c r="S7" s="1323" t="s">
        <v>191</v>
      </c>
      <c r="T7" s="921"/>
      <c r="U7" s="1323" t="s">
        <v>150</v>
      </c>
    </row>
    <row r="8" spans="1:21" s="322" customFormat="1" ht="19.5" customHeight="1" x14ac:dyDescent="0.25">
      <c r="A8" s="316"/>
      <c r="B8" s="1653"/>
      <c r="C8" s="1329" t="s">
        <v>28</v>
      </c>
      <c r="D8" s="920"/>
      <c r="E8" s="1329" t="s">
        <v>28</v>
      </c>
      <c r="F8" s="920"/>
      <c r="G8" s="1329" t="s">
        <v>28</v>
      </c>
      <c r="H8" s="920"/>
      <c r="I8" s="1329" t="s">
        <v>28</v>
      </c>
      <c r="J8" s="920"/>
      <c r="K8" s="1329" t="s">
        <v>28</v>
      </c>
      <c r="L8" s="920"/>
      <c r="M8" s="1329" t="s">
        <v>28</v>
      </c>
      <c r="N8" s="920"/>
      <c r="O8" s="1329" t="s">
        <v>28</v>
      </c>
      <c r="P8" s="920"/>
      <c r="Q8" s="1329" t="s">
        <v>28</v>
      </c>
      <c r="R8" s="920"/>
      <c r="S8" s="1329" t="s">
        <v>28</v>
      </c>
      <c r="T8" s="920"/>
      <c r="U8" s="1329" t="s">
        <v>28</v>
      </c>
    </row>
    <row r="9" spans="1:21" s="322" customFormat="1" ht="6" customHeight="1" x14ac:dyDescent="0.25">
      <c r="A9" s="316"/>
      <c r="B9" s="923"/>
      <c r="C9" s="923"/>
      <c r="D9" s="923"/>
      <c r="E9" s="923"/>
      <c r="F9" s="923"/>
      <c r="G9" s="923"/>
      <c r="H9" s="923"/>
      <c r="I9" s="923"/>
      <c r="J9" s="923"/>
      <c r="K9" s="923"/>
      <c r="L9" s="923"/>
      <c r="M9" s="923"/>
      <c r="N9" s="923"/>
      <c r="O9" s="923"/>
      <c r="P9" s="923"/>
      <c r="Q9" s="923"/>
      <c r="R9" s="923"/>
      <c r="S9" s="923"/>
      <c r="T9" s="923"/>
      <c r="U9" s="923"/>
    </row>
    <row r="10" spans="1:21" s="331" customFormat="1" ht="18" customHeight="1" x14ac:dyDescent="0.25">
      <c r="A10" s="330"/>
      <c r="B10" s="926" t="s">
        <v>8</v>
      </c>
      <c r="C10" s="1044">
        <f>K10+M10+G10+I10+E10+S10+O10+U10+Q10</f>
        <v>99.999999999999986</v>
      </c>
      <c r="D10" s="930"/>
      <c r="E10" s="1044">
        <v>23.113852232137731</v>
      </c>
      <c r="F10" s="930"/>
      <c r="G10" s="1044">
        <v>42.389369350744808</v>
      </c>
      <c r="H10" s="930"/>
      <c r="I10" s="1044">
        <v>18.348666000528315</v>
      </c>
      <c r="J10" s="930"/>
      <c r="K10" s="1044">
        <v>5.2096613031044345</v>
      </c>
      <c r="L10" s="930"/>
      <c r="M10" s="1044">
        <v>4.0496617625101923</v>
      </c>
      <c r="N10" s="930"/>
      <c r="O10" s="1044">
        <v>0.83496996634852805</v>
      </c>
      <c r="P10" s="930"/>
      <c r="Q10" s="1044">
        <v>0.78328681850026982</v>
      </c>
      <c r="R10" s="930"/>
      <c r="S10" s="1044">
        <v>0.28368305596710652</v>
      </c>
      <c r="T10" s="930"/>
      <c r="U10" s="1044">
        <v>4.9868495101586099</v>
      </c>
    </row>
    <row r="11" spans="1:21" s="331" customFormat="1" ht="18" customHeight="1" x14ac:dyDescent="0.25">
      <c r="A11" s="330"/>
      <c r="B11" s="931" t="s">
        <v>7</v>
      </c>
      <c r="C11" s="1045">
        <f t="shared" ref="C11:C27" si="0">K11+M11+G11+I11+E11+S11+O11+U11+Q11</f>
        <v>100</v>
      </c>
      <c r="D11" s="930"/>
      <c r="E11" s="1045">
        <v>7.2251218565328044</v>
      </c>
      <c r="F11" s="930"/>
      <c r="G11" s="1045">
        <v>5.1848337143596606</v>
      </c>
      <c r="H11" s="930"/>
      <c r="I11" s="1045">
        <v>15.485485053703144</v>
      </c>
      <c r="J11" s="930"/>
      <c r="K11" s="1045">
        <v>1.6952076952939654</v>
      </c>
      <c r="L11" s="930"/>
      <c r="M11" s="1045">
        <v>0.72898244403226498</v>
      </c>
      <c r="N11" s="930"/>
      <c r="O11" s="1045">
        <v>0.29763188543329167</v>
      </c>
      <c r="P11" s="930"/>
      <c r="Q11" s="1045">
        <v>7.7643100547815203E-2</v>
      </c>
      <c r="R11" s="930"/>
      <c r="S11" s="1045">
        <v>0.10783763964974334</v>
      </c>
      <c r="T11" s="930"/>
      <c r="U11" s="1045">
        <v>69.197256610447312</v>
      </c>
    </row>
    <row r="12" spans="1:21" s="331" customFormat="1" ht="18" customHeight="1" x14ac:dyDescent="0.25">
      <c r="A12" s="330"/>
      <c r="B12" s="931" t="s">
        <v>37</v>
      </c>
      <c r="C12" s="1045">
        <f t="shared" si="0"/>
        <v>100</v>
      </c>
      <c r="D12" s="930"/>
      <c r="E12" s="1045">
        <v>37.374824133079528</v>
      </c>
      <c r="F12" s="930"/>
      <c r="G12" s="1045">
        <v>21.575767607382275</v>
      </c>
      <c r="H12" s="930"/>
      <c r="I12" s="1045">
        <v>23.528924935860299</v>
      </c>
      <c r="J12" s="930"/>
      <c r="K12" s="1045">
        <v>4.882893321195068</v>
      </c>
      <c r="L12" s="930"/>
      <c r="M12" s="1045">
        <v>2.6897293718447406</v>
      </c>
      <c r="N12" s="930"/>
      <c r="O12" s="1045">
        <v>2.5573119258462302</v>
      </c>
      <c r="P12" s="930"/>
      <c r="Q12" s="1045">
        <v>1.5062484482330547</v>
      </c>
      <c r="R12" s="930"/>
      <c r="S12" s="1045">
        <v>0.20690225937267234</v>
      </c>
      <c r="T12" s="930"/>
      <c r="U12" s="1045">
        <v>5.6773979971861293</v>
      </c>
    </row>
    <row r="13" spans="1:21" s="331" customFormat="1" ht="18" customHeight="1" x14ac:dyDescent="0.25">
      <c r="A13" s="330"/>
      <c r="B13" s="931" t="s">
        <v>38</v>
      </c>
      <c r="C13" s="1045">
        <f t="shared" si="0"/>
        <v>99.999999999999986</v>
      </c>
      <c r="D13" s="930"/>
      <c r="E13" s="1045">
        <v>48.848658706776241</v>
      </c>
      <c r="F13" s="930"/>
      <c r="G13" s="1045">
        <v>15.006202512017367</v>
      </c>
      <c r="H13" s="930"/>
      <c r="I13" s="1045">
        <v>16.452163126066058</v>
      </c>
      <c r="J13" s="930"/>
      <c r="K13" s="1045">
        <v>5.1480849744146377</v>
      </c>
      <c r="L13" s="930"/>
      <c r="M13" s="1045">
        <v>2.5624127771747558</v>
      </c>
      <c r="N13" s="930"/>
      <c r="O13" s="1045">
        <v>1.8840130252752365</v>
      </c>
      <c r="P13" s="930"/>
      <c r="Q13" s="1045">
        <v>1.2482555434951157</v>
      </c>
      <c r="R13" s="930"/>
      <c r="S13" s="1045">
        <v>0.8761048224530934</v>
      </c>
      <c r="T13" s="930"/>
      <c r="U13" s="1045">
        <v>7.974104512327493</v>
      </c>
    </row>
    <row r="14" spans="1:21" s="331" customFormat="1" ht="18" customHeight="1" x14ac:dyDescent="0.25">
      <c r="A14" s="330"/>
      <c r="B14" s="931" t="s">
        <v>6</v>
      </c>
      <c r="C14" s="1045">
        <f t="shared" si="0"/>
        <v>99.999999999999986</v>
      </c>
      <c r="D14" s="930"/>
      <c r="E14" s="1045">
        <v>32.111289674568098</v>
      </c>
      <c r="F14" s="930"/>
      <c r="G14" s="1045">
        <v>35.762354359180392</v>
      </c>
      <c r="H14" s="930"/>
      <c r="I14" s="1045">
        <v>13.760546404178383</v>
      </c>
      <c r="J14" s="930"/>
      <c r="K14" s="1045">
        <v>6.2977099236641214</v>
      </c>
      <c r="L14" s="930"/>
      <c r="M14" s="1045">
        <v>4.9969867416633189</v>
      </c>
      <c r="N14" s="930"/>
      <c r="O14" s="1045">
        <v>1.03455202892728</v>
      </c>
      <c r="P14" s="930"/>
      <c r="Q14" s="1045">
        <v>1.1249497790277219</v>
      </c>
      <c r="R14" s="930"/>
      <c r="S14" s="1045">
        <v>0.27621534752912813</v>
      </c>
      <c r="T14" s="930"/>
      <c r="U14" s="1045">
        <v>4.6353957412615507</v>
      </c>
    </row>
    <row r="15" spans="1:21" s="331" customFormat="1" ht="18" customHeight="1" x14ac:dyDescent="0.25">
      <c r="A15" s="330"/>
      <c r="B15" s="931" t="s">
        <v>5</v>
      </c>
      <c r="C15" s="1045">
        <f t="shared" si="0"/>
        <v>100</v>
      </c>
      <c r="D15" s="930"/>
      <c r="E15" s="1045">
        <v>41.316423854941831</v>
      </c>
      <c r="F15" s="930"/>
      <c r="G15" s="1045">
        <v>16.947909024211299</v>
      </c>
      <c r="H15" s="930"/>
      <c r="I15" s="1045">
        <v>24.7982391782832</v>
      </c>
      <c r="J15" s="930"/>
      <c r="K15" s="1045">
        <v>4.8841840477937328</v>
      </c>
      <c r="L15" s="930"/>
      <c r="M15" s="1045">
        <v>1.7084163085630437</v>
      </c>
      <c r="N15" s="930"/>
      <c r="O15" s="1045">
        <v>2.2639136358872234</v>
      </c>
      <c r="P15" s="930"/>
      <c r="Q15" s="1045">
        <v>2.148621737763337</v>
      </c>
      <c r="R15" s="930"/>
      <c r="S15" s="1045">
        <v>0.66030814380044023</v>
      </c>
      <c r="T15" s="930"/>
      <c r="U15" s="1045">
        <v>5.2719840687558959</v>
      </c>
    </row>
    <row r="16" spans="1:21" s="331" customFormat="1" ht="18" customHeight="1" x14ac:dyDescent="0.25">
      <c r="A16" s="330"/>
      <c r="B16" s="931" t="s">
        <v>4</v>
      </c>
      <c r="C16" s="1045">
        <f t="shared" si="0"/>
        <v>100</v>
      </c>
      <c r="D16" s="930"/>
      <c r="E16" s="1045">
        <v>45.510964004964833</v>
      </c>
      <c r="F16" s="930"/>
      <c r="G16" s="1045">
        <v>18.185077920286858</v>
      </c>
      <c r="H16" s="930"/>
      <c r="I16" s="1045">
        <v>19.864846228106465</v>
      </c>
      <c r="J16" s="930"/>
      <c r="K16" s="1045">
        <v>5.1386015721969382</v>
      </c>
      <c r="L16" s="930"/>
      <c r="M16" s="1045">
        <v>2.1045373051992828</v>
      </c>
      <c r="N16" s="930"/>
      <c r="O16" s="1045">
        <v>1.8921528065094471</v>
      </c>
      <c r="P16" s="930"/>
      <c r="Q16" s="1045">
        <v>0.92952696179837269</v>
      </c>
      <c r="R16" s="930"/>
      <c r="S16" s="1045">
        <v>1.0122741690801269</v>
      </c>
      <c r="T16" s="930"/>
      <c r="U16" s="1045">
        <v>5.3620190318576748</v>
      </c>
    </row>
    <row r="17" spans="1:21" s="331" customFormat="1" ht="18" customHeight="1" x14ac:dyDescent="0.25">
      <c r="A17" s="330"/>
      <c r="B17" s="931" t="s">
        <v>40</v>
      </c>
      <c r="C17" s="1045">
        <f t="shared" si="0"/>
        <v>100.00000000000001</v>
      </c>
      <c r="D17" s="930"/>
      <c r="E17" s="1045">
        <v>33.581544751058551</v>
      </c>
      <c r="F17" s="930"/>
      <c r="G17" s="1045">
        <v>34.803134277510104</v>
      </c>
      <c r="H17" s="930"/>
      <c r="I17" s="1045">
        <v>13.491020586947</v>
      </c>
      <c r="J17" s="930"/>
      <c r="K17" s="1045">
        <v>5.5531221102837396</v>
      </c>
      <c r="L17" s="930"/>
      <c r="M17" s="1045">
        <v>5.6261254684382145</v>
      </c>
      <c r="N17" s="930"/>
      <c r="O17" s="1045">
        <v>1.4454664914586071</v>
      </c>
      <c r="P17" s="930"/>
      <c r="Q17" s="1045">
        <v>0.5986275368666959</v>
      </c>
      <c r="R17" s="930"/>
      <c r="S17" s="1045">
        <v>0.22874385555068869</v>
      </c>
      <c r="T17" s="930"/>
      <c r="U17" s="1045">
        <v>4.6722149218864066</v>
      </c>
    </row>
    <row r="18" spans="1:21" s="331" customFormat="1" ht="18" customHeight="1" x14ac:dyDescent="0.25">
      <c r="A18" s="330"/>
      <c r="B18" s="931" t="s">
        <v>41</v>
      </c>
      <c r="C18" s="1045">
        <f t="shared" si="0"/>
        <v>100.00000000000003</v>
      </c>
      <c r="D18" s="930"/>
      <c r="E18" s="1045">
        <v>37.203779745708211</v>
      </c>
      <c r="F18" s="930"/>
      <c r="G18" s="1045">
        <v>18.220946915351508</v>
      </c>
      <c r="H18" s="930"/>
      <c r="I18" s="1045">
        <v>30.611134277091828</v>
      </c>
      <c r="J18" s="930"/>
      <c r="K18" s="1045">
        <v>3.9366461471047631</v>
      </c>
      <c r="L18" s="930"/>
      <c r="M18" s="1045">
        <v>3.0079651709295998</v>
      </c>
      <c r="N18" s="930"/>
      <c r="O18" s="1045">
        <v>1.4325999533539235</v>
      </c>
      <c r="P18" s="930"/>
      <c r="Q18" s="1045">
        <v>2.5203016446275734</v>
      </c>
      <c r="R18" s="930"/>
      <c r="S18" s="1045">
        <v>0</v>
      </c>
      <c r="T18" s="930"/>
      <c r="U18" s="1045">
        <v>3.066626145832597</v>
      </c>
    </row>
    <row r="19" spans="1:21" s="331" customFormat="1" ht="18" customHeight="1" x14ac:dyDescent="0.25">
      <c r="A19" s="330"/>
      <c r="B19" s="931" t="s">
        <v>3</v>
      </c>
      <c r="C19" s="1045">
        <f t="shared" si="0"/>
        <v>100</v>
      </c>
      <c r="D19" s="930"/>
      <c r="E19" s="1045">
        <v>46.899957871337271</v>
      </c>
      <c r="F19" s="930"/>
      <c r="G19" s="1045">
        <v>11.509192115665588</v>
      </c>
      <c r="H19" s="930"/>
      <c r="I19" s="1045">
        <v>13.794896157328147</v>
      </c>
      <c r="J19" s="930"/>
      <c r="K19" s="1045">
        <v>4.5875424647956766</v>
      </c>
      <c r="L19" s="930"/>
      <c r="M19" s="1045">
        <v>2.0185903928721891</v>
      </c>
      <c r="N19" s="930"/>
      <c r="O19" s="1045">
        <v>3.1273809417100651</v>
      </c>
      <c r="P19" s="930"/>
      <c r="Q19" s="1045">
        <v>2.6702401333775536</v>
      </c>
      <c r="R19" s="930"/>
      <c r="S19" s="1045">
        <v>0</v>
      </c>
      <c r="T19" s="930"/>
      <c r="U19" s="1045">
        <v>15.392199922913511</v>
      </c>
    </row>
    <row r="20" spans="1:21" s="331" customFormat="1" ht="18" customHeight="1" x14ac:dyDescent="0.25">
      <c r="A20" s="330"/>
      <c r="B20" s="931" t="s">
        <v>2</v>
      </c>
      <c r="C20" s="1045">
        <f t="shared" si="0"/>
        <v>100.00000000000001</v>
      </c>
      <c r="D20" s="930"/>
      <c r="E20" s="1045">
        <v>25.753463790887015</v>
      </c>
      <c r="F20" s="930"/>
      <c r="G20" s="1045">
        <v>37.080417083273822</v>
      </c>
      <c r="H20" s="930"/>
      <c r="I20" s="1045">
        <v>21.39694329381517</v>
      </c>
      <c r="J20" s="930"/>
      <c r="K20" s="1045">
        <v>5.1135552063990852</v>
      </c>
      <c r="L20" s="930"/>
      <c r="M20" s="1045">
        <v>4.542208255963434</v>
      </c>
      <c r="N20" s="930"/>
      <c r="O20" s="1045">
        <v>1.6711898300242822</v>
      </c>
      <c r="P20" s="930"/>
      <c r="Q20" s="1045">
        <v>0.9141551206970433</v>
      </c>
      <c r="R20" s="930"/>
      <c r="S20" s="1045">
        <v>0.18568775889158692</v>
      </c>
      <c r="T20" s="930"/>
      <c r="U20" s="1045">
        <v>3.3423796600485645</v>
      </c>
    </row>
    <row r="21" spans="1:21" s="331" customFormat="1" ht="18" customHeight="1" x14ac:dyDescent="0.25">
      <c r="A21" s="330"/>
      <c r="B21" s="931" t="s">
        <v>35</v>
      </c>
      <c r="C21" s="1045">
        <f t="shared" si="0"/>
        <v>100.00000000000001</v>
      </c>
      <c r="D21" s="930"/>
      <c r="E21" s="1045">
        <v>29.6422571400336</v>
      </c>
      <c r="F21" s="930"/>
      <c r="G21" s="1045">
        <v>37.726059887340647</v>
      </c>
      <c r="H21" s="930"/>
      <c r="I21" s="1045">
        <v>10.944757387093587</v>
      </c>
      <c r="J21" s="930"/>
      <c r="K21" s="1045">
        <v>4.9214349243996445</v>
      </c>
      <c r="L21" s="930"/>
      <c r="M21" s="1045">
        <v>4.7188457357446385</v>
      </c>
      <c r="N21" s="930"/>
      <c r="O21" s="1045">
        <v>3.4736634054748494</v>
      </c>
      <c r="P21" s="930"/>
      <c r="Q21" s="1045">
        <v>1.4033007214151596</v>
      </c>
      <c r="R21" s="930"/>
      <c r="S21" s="1045">
        <v>0</v>
      </c>
      <c r="T21" s="930"/>
      <c r="U21" s="1045">
        <v>7.1696807984978754</v>
      </c>
    </row>
    <row r="22" spans="1:21" s="331" customFormat="1" ht="18" customHeight="1" x14ac:dyDescent="0.25">
      <c r="A22" s="330"/>
      <c r="B22" s="931" t="s">
        <v>42</v>
      </c>
      <c r="C22" s="1045">
        <f t="shared" si="0"/>
        <v>100</v>
      </c>
      <c r="D22" s="930"/>
      <c r="E22" s="1045">
        <v>24.952107279693486</v>
      </c>
      <c r="F22" s="930"/>
      <c r="G22" s="1045">
        <v>37.291187739463602</v>
      </c>
      <c r="H22" s="930"/>
      <c r="I22" s="1045">
        <v>25.881226053639843</v>
      </c>
      <c r="J22" s="930"/>
      <c r="K22" s="1045">
        <v>1.7547892720306515</v>
      </c>
      <c r="L22" s="930"/>
      <c r="M22" s="1045">
        <v>5.7586206896551726</v>
      </c>
      <c r="N22" s="930"/>
      <c r="O22" s="1045">
        <v>0.61111111111111116</v>
      </c>
      <c r="P22" s="930"/>
      <c r="Q22" s="1045">
        <v>0.84482758620689646</v>
      </c>
      <c r="R22" s="930"/>
      <c r="S22" s="1045">
        <v>0</v>
      </c>
      <c r="T22" s="930"/>
      <c r="U22" s="1045">
        <v>2.906130268199234</v>
      </c>
    </row>
    <row r="23" spans="1:21" s="331" customFormat="1" ht="18" customHeight="1" x14ac:dyDescent="0.25">
      <c r="A23" s="330">
        <v>47094</v>
      </c>
      <c r="B23" s="931" t="s">
        <v>43</v>
      </c>
      <c r="C23" s="1045">
        <f t="shared" si="0"/>
        <v>100</v>
      </c>
      <c r="D23" s="930"/>
      <c r="E23" s="1045">
        <v>37.646119218761342</v>
      </c>
      <c r="F23" s="930"/>
      <c r="G23" s="1045">
        <v>24.744064473970813</v>
      </c>
      <c r="H23" s="930"/>
      <c r="I23" s="1045">
        <v>20.518405576127204</v>
      </c>
      <c r="J23" s="930"/>
      <c r="K23" s="1045">
        <v>4.3636099615189137</v>
      </c>
      <c r="L23" s="930"/>
      <c r="M23" s="1045">
        <v>2.9550569955710446</v>
      </c>
      <c r="N23" s="930"/>
      <c r="O23" s="1045">
        <v>2.160023233863356</v>
      </c>
      <c r="P23" s="930"/>
      <c r="Q23" s="1045">
        <v>3.7791330864735349</v>
      </c>
      <c r="R23" s="930"/>
      <c r="S23" s="1045">
        <v>3.6302911493501775E-3</v>
      </c>
      <c r="T23" s="930"/>
      <c r="U23" s="1045">
        <v>3.8299571625644373</v>
      </c>
    </row>
    <row r="24" spans="1:21" s="331" customFormat="1" ht="18" customHeight="1" x14ac:dyDescent="0.25">
      <c r="B24" s="931" t="s">
        <v>44</v>
      </c>
      <c r="C24" s="1045">
        <f t="shared" si="0"/>
        <v>100.00000000000001</v>
      </c>
      <c r="D24" s="930"/>
      <c r="E24" s="1045">
        <v>46.972860125260965</v>
      </c>
      <c r="F24" s="930"/>
      <c r="G24" s="1045">
        <v>13.917884481558804</v>
      </c>
      <c r="H24" s="930"/>
      <c r="I24" s="1045">
        <v>15.44885177453027</v>
      </c>
      <c r="J24" s="930"/>
      <c r="K24" s="1045">
        <v>6.0542797494780798</v>
      </c>
      <c r="L24" s="930"/>
      <c r="M24" s="1045">
        <v>2.4952778606223283</v>
      </c>
      <c r="N24" s="930"/>
      <c r="O24" s="1045">
        <v>2.1572720946416144</v>
      </c>
      <c r="P24" s="930"/>
      <c r="Q24" s="1045">
        <v>1.0935480664081918</v>
      </c>
      <c r="R24" s="930"/>
      <c r="S24" s="1045">
        <v>0.14912019087384432</v>
      </c>
      <c r="T24" s="930"/>
      <c r="U24" s="1045">
        <v>11.710905656625908</v>
      </c>
    </row>
    <row r="25" spans="1:21" s="331" customFormat="1" ht="18" customHeight="1" x14ac:dyDescent="0.25">
      <c r="B25" s="931" t="s">
        <v>45</v>
      </c>
      <c r="C25" s="1045">
        <f t="shared" si="0"/>
        <v>100</v>
      </c>
      <c r="D25" s="930"/>
      <c r="E25" s="1045">
        <v>34.282146016547848</v>
      </c>
      <c r="F25" s="930"/>
      <c r="G25" s="1045">
        <v>20.466253837747828</v>
      </c>
      <c r="H25" s="930"/>
      <c r="I25" s="1045">
        <v>11.945152729354218</v>
      </c>
      <c r="J25" s="930"/>
      <c r="K25" s="1045">
        <v>4.4778061091741685</v>
      </c>
      <c r="L25" s="930"/>
      <c r="M25" s="1045">
        <v>3.8195347869074254</v>
      </c>
      <c r="N25" s="930"/>
      <c r="O25" s="1045">
        <v>1.0901805692876099</v>
      </c>
      <c r="P25" s="930"/>
      <c r="Q25" s="1045">
        <v>1.7042202216787219</v>
      </c>
      <c r="R25" s="930"/>
      <c r="S25" s="1045">
        <v>19.701306135192798</v>
      </c>
      <c r="T25" s="930"/>
      <c r="U25" s="1045">
        <v>2.5133995941093823</v>
      </c>
    </row>
    <row r="26" spans="1:21" s="331" customFormat="1" ht="18" customHeight="1" x14ac:dyDescent="0.25">
      <c r="B26" s="931" t="s">
        <v>46</v>
      </c>
      <c r="C26" s="1045">
        <f t="shared" si="0"/>
        <v>100</v>
      </c>
      <c r="D26" s="930"/>
      <c r="E26" s="1045">
        <v>23.411371237458194</v>
      </c>
      <c r="F26" s="930"/>
      <c r="G26" s="1045">
        <v>28.093645484949832</v>
      </c>
      <c r="H26" s="930"/>
      <c r="I26" s="1045">
        <v>34.197324414715716</v>
      </c>
      <c r="J26" s="930"/>
      <c r="K26" s="1045">
        <v>6.9397993311036785</v>
      </c>
      <c r="L26" s="930"/>
      <c r="M26" s="1045">
        <v>2.9264214046822743</v>
      </c>
      <c r="N26" s="930"/>
      <c r="O26" s="1045">
        <v>1.0033444816053512</v>
      </c>
      <c r="P26" s="930"/>
      <c r="Q26" s="1045">
        <v>0.83612040133779264</v>
      </c>
      <c r="R26" s="930"/>
      <c r="S26" s="1045">
        <v>0</v>
      </c>
      <c r="T26" s="930"/>
      <c r="U26" s="1045">
        <v>2.591973244147157</v>
      </c>
    </row>
    <row r="27" spans="1:21" s="331" customFormat="1" ht="18" customHeight="1" x14ac:dyDescent="0.25">
      <c r="B27" s="953" t="s">
        <v>1</v>
      </c>
      <c r="C27" s="1046">
        <f t="shared" si="0"/>
        <v>100.00000000000001</v>
      </c>
      <c r="D27" s="930"/>
      <c r="E27" s="1046">
        <v>5.8761249338274215</v>
      </c>
      <c r="F27" s="930"/>
      <c r="G27" s="1046">
        <v>72.154579142403392</v>
      </c>
      <c r="H27" s="930"/>
      <c r="I27" s="1046">
        <v>4.4467972472207515</v>
      </c>
      <c r="J27" s="930"/>
      <c r="K27" s="1046">
        <v>3.8644785600847014</v>
      </c>
      <c r="L27" s="930"/>
      <c r="M27" s="1046">
        <v>10.375860243515088</v>
      </c>
      <c r="N27" s="930"/>
      <c r="O27" s="1046">
        <v>0.31762837480148226</v>
      </c>
      <c r="P27" s="930"/>
      <c r="Q27" s="1046">
        <v>0.47644256220222342</v>
      </c>
      <c r="R27" s="930"/>
      <c r="S27" s="1046">
        <v>5.2938062466913717E-2</v>
      </c>
      <c r="T27" s="930"/>
      <c r="U27" s="1046">
        <v>2.4351508734780305</v>
      </c>
    </row>
    <row r="28" spans="1:21" s="319" customFormat="1" ht="18" customHeight="1" x14ac:dyDescent="0.25">
      <c r="B28" s="1288" t="s">
        <v>0</v>
      </c>
      <c r="C28" s="1303">
        <f>K28+M28+G28+I28+E28+S28+O28+U28+Q28</f>
        <v>99.999999999999986</v>
      </c>
      <c r="D28" s="1281"/>
      <c r="E28" s="1303">
        <v>35.155409495002345</v>
      </c>
      <c r="F28" s="1281"/>
      <c r="G28" s="1303">
        <v>23.710261407454762</v>
      </c>
      <c r="H28" s="1281"/>
      <c r="I28" s="1303">
        <v>20.115696057139054</v>
      </c>
      <c r="J28" s="1281"/>
      <c r="K28" s="1303">
        <v>4.3679363718125153</v>
      </c>
      <c r="L28" s="1281"/>
      <c r="M28" s="1303">
        <v>3.2985914926091673</v>
      </c>
      <c r="N28" s="1281"/>
      <c r="O28" s="1303">
        <v>1.6872986657956695</v>
      </c>
      <c r="P28" s="1281"/>
      <c r="Q28" s="1303">
        <v>1.7417875768378783</v>
      </c>
      <c r="R28" s="1281"/>
      <c r="S28" s="1303">
        <v>1.3400866559443221</v>
      </c>
      <c r="T28" s="1281"/>
      <c r="U28" s="1303">
        <v>8.582932277404284</v>
      </c>
    </row>
    <row r="29" spans="1:21" s="328" customFormat="1" ht="6.75" customHeight="1" x14ac:dyDescent="0.25">
      <c r="B29" s="1624"/>
      <c r="C29" s="1624"/>
      <c r="D29" s="779"/>
    </row>
    <row r="30" spans="1:21" x14ac:dyDescent="0.35">
      <c r="E30" s="935"/>
    </row>
    <row r="31" spans="1:21" x14ac:dyDescent="0.35">
      <c r="E31" s="935"/>
      <c r="G31" s="935"/>
    </row>
    <row r="32" spans="1:21" x14ac:dyDescent="0.35">
      <c r="B32" s="935"/>
      <c r="G32" s="935"/>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ColWidth="11.453125" defaultRowHeight="14.5" x14ac:dyDescent="0.35"/>
  <cols>
    <col min="1" max="1" width="2" style="666" customWidth="1"/>
    <col min="2" max="2" width="12" style="666" customWidth="1"/>
    <col min="3" max="3" width="9.26953125" style="666" customWidth="1"/>
    <col min="4" max="4" width="9.453125" style="666" bestFit="1" customWidth="1"/>
    <col min="5" max="5" width="10" style="666" bestFit="1" customWidth="1"/>
    <col min="6" max="6" width="7.1796875" style="666" bestFit="1" customWidth="1"/>
    <col min="7" max="7" width="5.54296875" style="666" customWidth="1"/>
    <col min="8" max="8" width="11.453125" style="666"/>
    <col min="9" max="12" width="10.453125" style="666" customWidth="1"/>
    <col min="13" max="13" width="4.81640625" style="666" customWidth="1"/>
    <col min="14" max="14" width="11.453125" style="666"/>
    <col min="15" max="15" width="8.81640625" style="666" bestFit="1" customWidth="1"/>
    <col min="16" max="16" width="9.453125" style="666" bestFit="1" customWidth="1"/>
    <col min="17" max="17" width="10" style="666" bestFit="1" customWidth="1"/>
    <col min="18" max="18" width="8.7265625" style="666" customWidth="1"/>
    <col min="19" max="19" width="5.26953125" style="666" customWidth="1"/>
    <col min="20" max="16384" width="11.453125" style="666"/>
  </cols>
  <sheetData>
    <row r="1" spans="2:18" s="1047" customFormat="1" x14ac:dyDescent="0.35">
      <c r="B1" s="1047" t="s">
        <v>79</v>
      </c>
      <c r="C1" s="1047" t="s">
        <v>80</v>
      </c>
      <c r="J1" s="1047" t="s">
        <v>79</v>
      </c>
      <c r="K1" s="1047" t="s">
        <v>67</v>
      </c>
      <c r="R1" s="1047" t="s">
        <v>81</v>
      </c>
    </row>
    <row r="2" spans="2:18" s="613" customFormat="1" ht="15" customHeight="1" x14ac:dyDescent="0.25"/>
    <row r="3" spans="2:18" s="619" customFormat="1" ht="38.25" customHeight="1" x14ac:dyDescent="0.35">
      <c r="B3" s="1489"/>
      <c r="C3" s="1489"/>
      <c r="D3" s="1489"/>
    </row>
    <row r="4" spans="2:18" s="621" customFormat="1" ht="23.25" customHeight="1" x14ac:dyDescent="0.25">
      <c r="B4" s="1491" t="s">
        <v>329</v>
      </c>
      <c r="C4" s="1491"/>
      <c r="D4" s="1491"/>
      <c r="E4" s="1491"/>
      <c r="F4" s="1491"/>
      <c r="G4" s="1491"/>
      <c r="H4" s="1491"/>
      <c r="I4" s="1491"/>
      <c r="J4" s="1491"/>
      <c r="K4" s="1491"/>
      <c r="L4" s="1491"/>
      <c r="M4" s="1491"/>
      <c r="N4" s="1491"/>
      <c r="O4" s="1491"/>
      <c r="P4" s="1491"/>
      <c r="Q4" s="1491"/>
      <c r="R4" s="1491"/>
    </row>
    <row r="5" spans="2:18" s="621" customFormat="1" ht="15.75" customHeight="1" x14ac:dyDescent="0.25">
      <c r="B5" s="1645" t="str">
        <f>porsaad!$B$6</f>
        <v>Situación a 31 de octubre de 2024</v>
      </c>
      <c r="C5" s="1645"/>
      <c r="D5" s="1645"/>
      <c r="E5" s="1645"/>
      <c r="F5" s="1645"/>
      <c r="G5" s="1645"/>
      <c r="H5" s="1645"/>
      <c r="I5" s="1645"/>
      <c r="J5" s="1645"/>
      <c r="K5" s="1645"/>
      <c r="L5" s="1645"/>
      <c r="M5" s="1645"/>
      <c r="N5" s="1645"/>
      <c r="O5" s="1645"/>
      <c r="P5" s="1645"/>
      <c r="Q5" s="1645"/>
      <c r="R5" s="1645"/>
    </row>
    <row r="7" spans="2:18" ht="16.5" customHeight="1" x14ac:dyDescent="0.35">
      <c r="B7" s="1654" t="s">
        <v>82</v>
      </c>
      <c r="C7" s="1655"/>
      <c r="D7" s="1655"/>
      <c r="E7" s="1655"/>
      <c r="F7" s="1656"/>
      <c r="G7" s="1048"/>
      <c r="H7" s="1654" t="s">
        <v>83</v>
      </c>
      <c r="I7" s="1655"/>
      <c r="J7" s="1655"/>
      <c r="K7" s="1655"/>
      <c r="L7" s="1656"/>
      <c r="M7" s="1048"/>
      <c r="N7" s="1654" t="s">
        <v>84</v>
      </c>
      <c r="O7" s="1655"/>
      <c r="P7" s="1655"/>
      <c r="Q7" s="1655"/>
      <c r="R7" s="1656"/>
    </row>
    <row r="8" spans="2:18" ht="16.5" customHeight="1" x14ac:dyDescent="0.35">
      <c r="B8" s="1063" t="s">
        <v>85</v>
      </c>
      <c r="C8" s="1064" t="s">
        <v>48</v>
      </c>
      <c r="D8" s="1064" t="s">
        <v>33</v>
      </c>
      <c r="E8" s="1062" t="s">
        <v>32</v>
      </c>
      <c r="F8" s="1065" t="s">
        <v>0</v>
      </c>
      <c r="G8" s="1048"/>
      <c r="H8" s="1063" t="s">
        <v>85</v>
      </c>
      <c r="I8" s="1064" t="s">
        <v>48</v>
      </c>
      <c r="J8" s="1064" t="s">
        <v>33</v>
      </c>
      <c r="K8" s="1062" t="s">
        <v>32</v>
      </c>
      <c r="L8" s="1065" t="s">
        <v>0</v>
      </c>
      <c r="M8" s="1048"/>
      <c r="N8" s="1063" t="s">
        <v>85</v>
      </c>
      <c r="O8" s="1064" t="s">
        <v>48</v>
      </c>
      <c r="P8" s="1064" t="s">
        <v>33</v>
      </c>
      <c r="Q8" s="1062" t="s">
        <v>32</v>
      </c>
      <c r="R8" s="1065" t="s">
        <v>0</v>
      </c>
    </row>
    <row r="9" spans="2:18" ht="16.5" customHeight="1" x14ac:dyDescent="0.35">
      <c r="B9" s="1049" t="s">
        <v>86</v>
      </c>
      <c r="C9" s="1050">
        <v>2.8449103432811765E-3</v>
      </c>
      <c r="D9" s="1050">
        <v>1.8255411158245984E-3</v>
      </c>
      <c r="E9" s="1050">
        <v>1.332626420393483E-3</v>
      </c>
      <c r="F9" s="1051">
        <v>2.1464248881287971E-3</v>
      </c>
      <c r="G9" s="1052"/>
      <c r="H9" s="1049" t="s">
        <v>86</v>
      </c>
      <c r="I9" s="1050">
        <v>4.6325312695860699E-4</v>
      </c>
      <c r="J9" s="1050">
        <v>0</v>
      </c>
      <c r="K9" s="1050">
        <v>0</v>
      </c>
      <c r="L9" s="1051">
        <v>2.4871982443306511E-4</v>
      </c>
      <c r="M9" s="113"/>
      <c r="N9" s="1049" t="s">
        <v>86</v>
      </c>
      <c r="O9" s="1050">
        <v>2.357517862517138E-3</v>
      </c>
      <c r="P9" s="1050">
        <v>1.5914842547418405E-3</v>
      </c>
      <c r="Q9" s="1050">
        <v>1.1367108720894701E-3</v>
      </c>
      <c r="R9" s="1051">
        <v>1.8332822748138374E-3</v>
      </c>
    </row>
    <row r="10" spans="2:18" ht="16.5" customHeight="1" x14ac:dyDescent="0.35">
      <c r="B10" s="1053" t="s">
        <v>87</v>
      </c>
      <c r="C10" s="1054">
        <v>0.34880983245860514</v>
      </c>
      <c r="D10" s="1054">
        <v>1.8023477655825647E-2</v>
      </c>
      <c r="E10" s="1054">
        <v>6.433863040394343E-3</v>
      </c>
      <c r="F10" s="1055">
        <v>0.15206105899924022</v>
      </c>
      <c r="G10" s="1052"/>
      <c r="H10" s="1053" t="s">
        <v>87</v>
      </c>
      <c r="I10" s="1054">
        <v>1.7440117720794616E-2</v>
      </c>
      <c r="J10" s="1054">
        <v>3.564154786150713E-4</v>
      </c>
      <c r="K10" s="1054">
        <v>0</v>
      </c>
      <c r="L10" s="1055">
        <v>9.4659839063643021E-3</v>
      </c>
      <c r="M10" s="113"/>
      <c r="N10" s="1053" t="s">
        <v>87</v>
      </c>
      <c r="O10" s="1054">
        <v>0.2810016385585144</v>
      </c>
      <c r="P10" s="1054">
        <v>1.5758303112525764E-2</v>
      </c>
      <c r="Q10" s="1054">
        <v>5.4879911996577645E-3</v>
      </c>
      <c r="R10" s="1055">
        <v>0.12853238517260593</v>
      </c>
    </row>
    <row r="11" spans="2:18" ht="16.5" customHeight="1" x14ac:dyDescent="0.35">
      <c r="B11" s="1056" t="s">
        <v>88</v>
      </c>
      <c r="C11" s="1057">
        <v>6.6638170848778294E-2</v>
      </c>
      <c r="D11" s="1057">
        <v>5.2499270531726261E-2</v>
      </c>
      <c r="E11" s="1057">
        <v>1.4931147634946337E-2</v>
      </c>
      <c r="F11" s="1058">
        <v>5.0754426459670036E-2</v>
      </c>
      <c r="G11" s="1052"/>
      <c r="H11" s="1056" t="s">
        <v>88</v>
      </c>
      <c r="I11" s="1057">
        <v>6.5618442924489734E-2</v>
      </c>
      <c r="J11" s="1057">
        <v>7.1283095723014261E-4</v>
      </c>
      <c r="K11" s="1057">
        <v>1.6648630650129028E-4</v>
      </c>
      <c r="L11" s="1058">
        <v>3.5464520848573516E-2</v>
      </c>
      <c r="M11" s="113"/>
      <c r="N11" s="1056" t="s">
        <v>88</v>
      </c>
      <c r="O11" s="1057">
        <v>6.6422926443213362E-2</v>
      </c>
      <c r="P11" s="1057">
        <v>4.5859531947089673E-2</v>
      </c>
      <c r="Q11" s="1057">
        <v>1.2760496241520503E-2</v>
      </c>
      <c r="R11" s="1058">
        <v>4.8227384895201383E-2</v>
      </c>
    </row>
    <row r="12" spans="2:18" ht="16.5" customHeight="1" x14ac:dyDescent="0.35">
      <c r="B12" s="1053" t="s">
        <v>89</v>
      </c>
      <c r="C12" s="1054">
        <v>0.44183699925023301</v>
      </c>
      <c r="D12" s="1054">
        <v>2.1090985268481733E-2</v>
      </c>
      <c r="E12" s="1054">
        <v>2.9790648688151088E-2</v>
      </c>
      <c r="F12" s="1055">
        <v>0.19630687809288849</v>
      </c>
      <c r="G12" s="1052"/>
      <c r="H12" s="1053" t="s">
        <v>89</v>
      </c>
      <c r="I12" s="1054">
        <v>0.64471210180668714</v>
      </c>
      <c r="J12" s="1054">
        <v>3.7627291242362526E-2</v>
      </c>
      <c r="K12" s="1054">
        <v>2.5555648047948056E-2</v>
      </c>
      <c r="L12" s="1055">
        <v>0.3614484272128749</v>
      </c>
      <c r="M12" s="113"/>
      <c r="N12" s="1053" t="s">
        <v>89</v>
      </c>
      <c r="O12" s="1054">
        <v>0.48328558848773312</v>
      </c>
      <c r="P12" s="1054">
        <v>2.3206971222833887E-2</v>
      </c>
      <c r="Q12" s="1054">
        <v>2.9163356352747052E-2</v>
      </c>
      <c r="R12" s="1055">
        <v>0.22351088028907967</v>
      </c>
    </row>
    <row r="13" spans="2:18" ht="16.5" customHeight="1" x14ac:dyDescent="0.35">
      <c r="B13" s="1056" t="s">
        <v>90</v>
      </c>
      <c r="C13" s="1057">
        <v>0.11001954999964964</v>
      </c>
      <c r="D13" s="1057">
        <v>0.14655204662611571</v>
      </c>
      <c r="E13" s="1057">
        <v>0.16149139524553283</v>
      </c>
      <c r="F13" s="1058">
        <v>0.13450255231007896</v>
      </c>
      <c r="G13" s="1052"/>
      <c r="H13" s="1056" t="s">
        <v>90</v>
      </c>
      <c r="I13" s="1057">
        <v>0.21200643104340955</v>
      </c>
      <c r="J13" s="1057">
        <v>5.4531568228105905E-2</v>
      </c>
      <c r="K13" s="1057">
        <v>6.3264796470490301E-3</v>
      </c>
      <c r="L13" s="1058">
        <v>0.13060716898317484</v>
      </c>
      <c r="M13" s="113"/>
      <c r="N13" s="1056" t="s">
        <v>90</v>
      </c>
      <c r="O13" s="1057">
        <v>0.13086732134696197</v>
      </c>
      <c r="P13" s="1057">
        <v>0.13474784106029378</v>
      </c>
      <c r="Q13" s="1057">
        <v>0.13867872639491535</v>
      </c>
      <c r="R13" s="1058">
        <v>0.13384407934252709</v>
      </c>
    </row>
    <row r="14" spans="2:18" ht="16.5" customHeight="1" x14ac:dyDescent="0.35">
      <c r="B14" s="1053" t="s">
        <v>91</v>
      </c>
      <c r="C14" s="1054">
        <v>2.7853494124489352E-2</v>
      </c>
      <c r="D14" s="1054">
        <v>0.59786471543255593</v>
      </c>
      <c r="E14" s="1054">
        <v>3.044979724017367E-2</v>
      </c>
      <c r="F14" s="1055">
        <v>0.24847106948581135</v>
      </c>
      <c r="G14" s="1052"/>
      <c r="H14" s="1053" t="s">
        <v>91</v>
      </c>
      <c r="I14" s="1054">
        <v>4.6107311224350765E-2</v>
      </c>
      <c r="J14" s="1054">
        <v>0.6536659877800407</v>
      </c>
      <c r="K14" s="1054">
        <v>1.7897277948888703E-2</v>
      </c>
      <c r="L14" s="1055">
        <v>0.21572787125091442</v>
      </c>
      <c r="M14" s="113"/>
      <c r="N14" s="1053" t="s">
        <v>91</v>
      </c>
      <c r="O14" s="1054">
        <v>3.1584051363793428E-2</v>
      </c>
      <c r="P14" s="1054">
        <v>0.6049466461426074</v>
      </c>
      <c r="Q14" s="1054">
        <v>2.8601112265476989E-2</v>
      </c>
      <c r="R14" s="1055">
        <v>0.24304257315640551</v>
      </c>
    </row>
    <row r="15" spans="2:18" ht="16.5" customHeight="1" x14ac:dyDescent="0.35">
      <c r="B15" s="1056" t="s">
        <v>92</v>
      </c>
      <c r="C15" s="1057">
        <v>7.5677417998612582E-4</v>
      </c>
      <c r="D15" s="1057">
        <v>9.1972856298490932E-2</v>
      </c>
      <c r="E15" s="1057">
        <v>7.6805135626979243E-2</v>
      </c>
      <c r="F15" s="1058">
        <v>5.1309088072753112E-2</v>
      </c>
      <c r="G15" s="1052"/>
      <c r="H15" s="1056" t="s">
        <v>92</v>
      </c>
      <c r="I15" s="1057">
        <v>1.6350110363244952E-4</v>
      </c>
      <c r="J15" s="1057">
        <v>0.15142566191446027</v>
      </c>
      <c r="K15" s="1057">
        <v>2.513943228169483E-2</v>
      </c>
      <c r="L15" s="1058">
        <v>4.8017556693489394E-2</v>
      </c>
      <c r="M15" s="113"/>
      <c r="N15" s="1056" t="s">
        <v>92</v>
      </c>
      <c r="O15" s="1057">
        <v>6.3535942394078899E-4</v>
      </c>
      <c r="P15" s="1057">
        <v>9.9578648021080643E-2</v>
      </c>
      <c r="Q15" s="1057">
        <v>6.9204913524414838E-2</v>
      </c>
      <c r="R15" s="1058">
        <v>5.076020909066787E-2</v>
      </c>
    </row>
    <row r="16" spans="2:18" ht="16.5" customHeight="1" x14ac:dyDescent="0.35">
      <c r="B16" s="1053" t="s">
        <v>93</v>
      </c>
      <c r="C16" s="1054">
        <v>4.9750895165754565E-4</v>
      </c>
      <c r="D16" s="1054">
        <v>6.8457791843422447E-2</v>
      </c>
      <c r="E16" s="1054">
        <v>8.5560347915800944E-2</v>
      </c>
      <c r="F16" s="1055">
        <v>4.3887600135198768E-2</v>
      </c>
      <c r="G16" s="1052"/>
      <c r="H16" s="1053" t="s">
        <v>93</v>
      </c>
      <c r="I16" s="1054">
        <v>4.3872796141373955E-3</v>
      </c>
      <c r="J16" s="1054">
        <v>6.9602851323828915E-2</v>
      </c>
      <c r="K16" s="1054">
        <v>0.1838841255306751</v>
      </c>
      <c r="L16" s="1055">
        <v>5.4674469641550844E-2</v>
      </c>
      <c r="M16" s="113"/>
      <c r="N16" s="1053" t="s">
        <v>93</v>
      </c>
      <c r="O16" s="1054">
        <v>1.2930121610023073E-3</v>
      </c>
      <c r="P16" s="1054">
        <v>6.8596884865245636E-2</v>
      </c>
      <c r="Q16" s="1054">
        <v>9.9981665953675983E-2</v>
      </c>
      <c r="R16" s="1055">
        <v>4.5660789710462009E-2</v>
      </c>
    </row>
    <row r="17" spans="2:18" ht="16.5" customHeight="1" x14ac:dyDescent="0.35">
      <c r="B17" s="1056" t="s">
        <v>94</v>
      </c>
      <c r="C17" s="1057">
        <v>2.5926522832858012E-4</v>
      </c>
      <c r="D17" s="1057">
        <v>4.5638527895614959E-4</v>
      </c>
      <c r="E17" s="1057">
        <v>0.39007264963388599</v>
      </c>
      <c r="F17" s="1058">
        <v>7.8923725361613378E-2</v>
      </c>
      <c r="G17" s="1052"/>
      <c r="H17" s="1056" t="s">
        <v>94</v>
      </c>
      <c r="I17" s="1057">
        <v>1.0900073575496634E-4</v>
      </c>
      <c r="J17" s="1057">
        <v>3.0549898167006113E-4</v>
      </c>
      <c r="K17" s="1057">
        <v>0.48164488470823275</v>
      </c>
      <c r="L17" s="1058">
        <v>8.4798829553767371E-2</v>
      </c>
      <c r="M17" s="113"/>
      <c r="N17" s="1056" t="s">
        <v>94</v>
      </c>
      <c r="O17" s="1057">
        <v>2.2850645948747672E-4</v>
      </c>
      <c r="P17" s="1057">
        <v>4.370059224086201E-4</v>
      </c>
      <c r="Q17" s="1057">
        <v>0.40344680070891648</v>
      </c>
      <c r="R17" s="1058">
        <v>7.9882862911493477E-2</v>
      </c>
    </row>
    <row r="18" spans="2:18" ht="16.5" customHeight="1" x14ac:dyDescent="0.35">
      <c r="B18" s="1059" t="s">
        <v>95</v>
      </c>
      <c r="C18" s="1060">
        <v>4.8349461499113593E-4</v>
      </c>
      <c r="D18" s="1060">
        <v>1.2569299486005431E-3</v>
      </c>
      <c r="E18" s="1060">
        <v>0.2031323885537421</v>
      </c>
      <c r="F18" s="1061">
        <v>4.1637176194616897E-2</v>
      </c>
      <c r="G18" s="1052"/>
      <c r="H18" s="1059" t="s">
        <v>95</v>
      </c>
      <c r="I18" s="1060">
        <v>8.9925606997847234E-3</v>
      </c>
      <c r="J18" s="1060">
        <v>3.1771894093686352E-2</v>
      </c>
      <c r="K18" s="1060">
        <v>0.25938566552901021</v>
      </c>
      <c r="L18" s="1061">
        <v>5.954645208485735E-2</v>
      </c>
      <c r="M18" s="113"/>
      <c r="N18" s="1059" t="s">
        <v>95</v>
      </c>
      <c r="O18" s="1060">
        <v>2.3240778928360437E-3</v>
      </c>
      <c r="P18" s="1060">
        <v>5.2766834511727414E-3</v>
      </c>
      <c r="Q18" s="1060">
        <v>0.2115382264865856</v>
      </c>
      <c r="R18" s="1061">
        <v>4.4705553156743225E-2</v>
      </c>
    </row>
    <row r="19" spans="2:18" ht="16.5" customHeight="1" x14ac:dyDescent="0.35">
      <c r="B19" s="1304" t="s">
        <v>0</v>
      </c>
      <c r="C19" s="1305">
        <f>SUM(C9:C18)</f>
        <v>0.99999999999999978</v>
      </c>
      <c r="D19" s="1305">
        <f>SUM(D9:D18)</f>
        <v>1</v>
      </c>
      <c r="E19" s="1305">
        <f>SUM(E9:E18)</f>
        <v>1</v>
      </c>
      <c r="F19" s="1306">
        <f>SUM(F9:F18)</f>
        <v>1</v>
      </c>
      <c r="G19" s="113"/>
      <c r="H19" s="1304" t="s">
        <v>0</v>
      </c>
      <c r="I19" s="1305">
        <f>SUM(I9:I18)</f>
        <v>1</v>
      </c>
      <c r="J19" s="1305">
        <f>SUM(J9:J18)</f>
        <v>1</v>
      </c>
      <c r="K19" s="1305">
        <f>SUM(K9:K18)</f>
        <v>1</v>
      </c>
      <c r="L19" s="1306">
        <f>SUM(L9:L18)</f>
        <v>1</v>
      </c>
      <c r="M19" s="113"/>
      <c r="N19" s="1304" t="s">
        <v>0</v>
      </c>
      <c r="O19" s="1305">
        <f>SUM(O9:O18)</f>
        <v>1</v>
      </c>
      <c r="P19" s="1305">
        <f>SUM(P9:P18)</f>
        <v>0.99999999999999989</v>
      </c>
      <c r="Q19" s="1305">
        <f>SUM(Q9:Q18)</f>
        <v>1</v>
      </c>
      <c r="R19" s="1306">
        <f>SUM(R9:R18)</f>
        <v>1.0000000000000002</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8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05" t="s">
        <v>450</v>
      </c>
      <c r="C6" s="1505"/>
      <c r="D6" s="1505"/>
      <c r="E6" s="1505"/>
      <c r="F6" s="1505"/>
      <c r="G6" s="1505"/>
      <c r="H6" s="1505"/>
      <c r="I6" s="1505"/>
      <c r="J6" s="1016"/>
      <c r="K6" s="1016"/>
      <c r="L6" s="1016"/>
      <c r="M6" s="1067"/>
      <c r="N6" s="1067"/>
      <c r="O6" s="1067"/>
      <c r="P6" s="1067"/>
      <c r="Q6" s="1067"/>
      <c r="R6" s="1067"/>
    </row>
    <row r="7" spans="1:18" s="621" customFormat="1" ht="15.75" customHeight="1" x14ac:dyDescent="0.25">
      <c r="A7" s="1015"/>
      <c r="B7" s="1645" t="str">
        <f>porsaad!$B$6</f>
        <v>Situación a 31 de octubre de 2024</v>
      </c>
      <c r="C7" s="1645"/>
      <c r="D7" s="1645"/>
      <c r="E7" s="1645"/>
      <c r="F7" s="1645"/>
      <c r="G7" s="1645"/>
      <c r="H7" s="1645"/>
      <c r="I7" s="1645"/>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8" t="s">
        <v>12</v>
      </c>
      <c r="C9" s="1660" t="s">
        <v>48</v>
      </c>
      <c r="D9" s="1660"/>
      <c r="E9" s="1661" t="s">
        <v>33</v>
      </c>
      <c r="F9" s="1662"/>
      <c r="G9" s="1663" t="s">
        <v>32</v>
      </c>
      <c r="H9" s="1664"/>
      <c r="I9" s="1070"/>
      <c r="J9" s="1070"/>
      <c r="K9" s="1070"/>
      <c r="L9" s="1070"/>
      <c r="M9" s="1070"/>
      <c r="N9" s="1070"/>
      <c r="O9" s="1070"/>
    </row>
    <row r="10" spans="1:18" ht="46.5" customHeight="1" x14ac:dyDescent="0.35">
      <c r="B10" s="1659"/>
      <c r="C10" s="1066" t="s">
        <v>131</v>
      </c>
      <c r="D10" s="860" t="s">
        <v>484</v>
      </c>
      <c r="E10" s="1066" t="s">
        <v>131</v>
      </c>
      <c r="F10" s="818" t="s">
        <v>484</v>
      </c>
      <c r="G10" s="818" t="s">
        <v>131</v>
      </c>
      <c r="H10" s="819" t="s">
        <v>484</v>
      </c>
      <c r="I10" s="1070"/>
      <c r="J10" s="1070"/>
      <c r="K10" s="1070"/>
      <c r="L10" s="1070"/>
      <c r="M10" s="1070"/>
      <c r="N10" s="1070"/>
      <c r="O10" s="1070"/>
    </row>
    <row r="11" spans="1:18" ht="15" customHeight="1" x14ac:dyDescent="0.35">
      <c r="B11" s="1071" t="s">
        <v>8</v>
      </c>
      <c r="C11" s="1072">
        <v>12.681912188506526</v>
      </c>
      <c r="D11" s="1073">
        <v>0.37913469114345705</v>
      </c>
      <c r="E11" s="1072">
        <v>42.954614848740867</v>
      </c>
      <c r="F11" s="1073">
        <v>0.24242402866907706</v>
      </c>
      <c r="G11" s="1072">
        <v>65.51000694927032</v>
      </c>
      <c r="H11" s="1073">
        <v>0.29274399731011247</v>
      </c>
      <c r="I11" s="1070"/>
      <c r="J11" s="1070"/>
      <c r="K11" s="1070"/>
      <c r="L11" s="1070"/>
      <c r="M11" s="1070"/>
      <c r="N11" s="1070"/>
      <c r="O11" s="1070"/>
    </row>
    <row r="12" spans="1:18" ht="15" customHeight="1" x14ac:dyDescent="0.35">
      <c r="B12" s="1074" t="s">
        <v>7</v>
      </c>
      <c r="C12" s="1075">
        <v>10.482629107981221</v>
      </c>
      <c r="D12" s="1076">
        <v>0.33279712909961012</v>
      </c>
      <c r="E12" s="1075">
        <v>22.516503667481661</v>
      </c>
      <c r="F12" s="1076">
        <v>0.24994260306145946</v>
      </c>
      <c r="G12" s="1075">
        <v>47.411594202898549</v>
      </c>
      <c r="H12" s="1076">
        <v>0.1222673423068555</v>
      </c>
      <c r="I12" s="1070"/>
      <c r="J12" s="1070"/>
      <c r="K12" s="1070"/>
      <c r="L12" s="1070"/>
      <c r="M12" s="1070"/>
      <c r="N12" s="1070"/>
      <c r="O12" s="1070"/>
    </row>
    <row r="13" spans="1:18" ht="15" customHeight="1" x14ac:dyDescent="0.35">
      <c r="B13" s="1074" t="s">
        <v>37</v>
      </c>
      <c r="C13" s="1075">
        <v>22.391807849024232</v>
      </c>
      <c r="D13" s="1076">
        <v>0.235002764006596</v>
      </c>
      <c r="E13" s="1075">
        <v>44.661241098677515</v>
      </c>
      <c r="F13" s="1076">
        <v>0.14852052482590011</v>
      </c>
      <c r="G13" s="1075">
        <v>71.238775510204079</v>
      </c>
      <c r="H13" s="1076">
        <v>0.11404672823600852</v>
      </c>
      <c r="I13" s="1070"/>
      <c r="J13" s="1070"/>
      <c r="K13" s="1070"/>
      <c r="L13" s="1070"/>
      <c r="M13" s="1070"/>
      <c r="N13" s="1070"/>
      <c r="O13" s="1070"/>
    </row>
    <row r="14" spans="1:18" ht="15" customHeight="1" x14ac:dyDescent="0.35">
      <c r="B14" s="1074" t="s">
        <v>38</v>
      </c>
      <c r="C14" s="1075">
        <v>20.851938895417156</v>
      </c>
      <c r="D14" s="1076">
        <v>0.31837054012920979</v>
      </c>
      <c r="E14" s="1075">
        <v>30.336216839677046</v>
      </c>
      <c r="F14" s="1076">
        <v>0.44694795322201308</v>
      </c>
      <c r="G14" s="1075">
        <v>35.17624521072797</v>
      </c>
      <c r="H14" s="1076">
        <v>0.64012532579951187</v>
      </c>
      <c r="I14" s="1070"/>
      <c r="J14" s="1070"/>
      <c r="K14" s="1070"/>
      <c r="L14" s="1070"/>
      <c r="M14" s="1070"/>
      <c r="N14" s="1070"/>
      <c r="O14" s="1070"/>
    </row>
    <row r="15" spans="1:18" ht="15" customHeight="1" x14ac:dyDescent="0.35">
      <c r="B15" s="1074" t="s">
        <v>6</v>
      </c>
      <c r="C15" s="1075">
        <v>21.489803156588046</v>
      </c>
      <c r="D15" s="1076">
        <v>0.24008191117896932</v>
      </c>
      <c r="E15" s="1075">
        <v>39.942211055276381</v>
      </c>
      <c r="F15" s="1076">
        <v>0.2813224232682327</v>
      </c>
      <c r="G15" s="1075">
        <v>58.724254998113921</v>
      </c>
      <c r="H15" s="1076">
        <v>0.35654095723814566</v>
      </c>
      <c r="I15" s="1070"/>
      <c r="J15" s="1070"/>
      <c r="K15" s="1070"/>
      <c r="L15" s="1070"/>
      <c r="M15" s="1070"/>
      <c r="N15" s="1070"/>
      <c r="O15" s="1070"/>
    </row>
    <row r="16" spans="1:18" ht="15" customHeight="1" x14ac:dyDescent="0.35">
      <c r="B16" s="1074" t="s">
        <v>5</v>
      </c>
      <c r="C16" s="1075">
        <v>21.615194585448393</v>
      </c>
      <c r="D16" s="1076">
        <v>0.58025377777894949</v>
      </c>
      <c r="E16" s="1075">
        <v>35.750925266903913</v>
      </c>
      <c r="F16" s="1076">
        <v>0.37936172963666326</v>
      </c>
      <c r="G16" s="1075">
        <v>44.810797342192686</v>
      </c>
      <c r="H16" s="1076">
        <v>0.48764455138153401</v>
      </c>
      <c r="I16" s="1070"/>
      <c r="J16" s="1070"/>
      <c r="K16" s="1070"/>
      <c r="L16" s="1070"/>
      <c r="M16" s="1070"/>
      <c r="N16" s="1070"/>
      <c r="O16" s="1070"/>
    </row>
    <row r="17" spans="1:15" ht="15" customHeight="1" x14ac:dyDescent="0.35">
      <c r="B17" s="1074" t="s">
        <v>4</v>
      </c>
      <c r="C17" s="1075">
        <v>22.017595152030619</v>
      </c>
      <c r="D17" s="1076">
        <v>0.19754984120166741</v>
      </c>
      <c r="E17" s="1075">
        <v>45.444189754833566</v>
      </c>
      <c r="F17" s="1076">
        <v>0.16752689591597511</v>
      </c>
      <c r="G17" s="1075">
        <v>72.403600464576073</v>
      </c>
      <c r="H17" s="1076">
        <v>0.13413718050223386</v>
      </c>
      <c r="I17" s="1070"/>
      <c r="J17" s="1070"/>
      <c r="K17" s="1070"/>
      <c r="L17" s="1070"/>
      <c r="M17" s="1070"/>
      <c r="N17" s="1070"/>
      <c r="O17" s="1070"/>
    </row>
    <row r="18" spans="1:15" ht="15" customHeight="1" x14ac:dyDescent="0.35">
      <c r="B18" s="1074" t="s">
        <v>40</v>
      </c>
      <c r="C18" s="1075">
        <v>18.248800174520071</v>
      </c>
      <c r="D18" s="1076">
        <v>0.36598028931755916</v>
      </c>
      <c r="E18" s="1075">
        <v>29.798397300716996</v>
      </c>
      <c r="F18" s="1076">
        <v>0.51206818040235591</v>
      </c>
      <c r="G18" s="1075">
        <v>39.275420629114848</v>
      </c>
      <c r="H18" s="1076">
        <v>0.56836679509175181</v>
      </c>
      <c r="I18" s="1070"/>
      <c r="J18" s="1070"/>
      <c r="K18" s="1070"/>
      <c r="L18" s="1070"/>
      <c r="M18" s="1070"/>
      <c r="N18" s="1070"/>
      <c r="O18" s="1070"/>
    </row>
    <row r="19" spans="1:15" ht="15" customHeight="1" x14ac:dyDescent="0.35">
      <c r="B19" s="1074" t="s">
        <v>41</v>
      </c>
      <c r="C19" s="1075">
        <v>17.984705780696448</v>
      </c>
      <c r="D19" s="1076">
        <v>0.30878652872765583</v>
      </c>
      <c r="E19" s="1075">
        <v>27.165465531047534</v>
      </c>
      <c r="F19" s="1076">
        <v>0.50867357508271516</v>
      </c>
      <c r="G19" s="1075">
        <v>35.479259259259258</v>
      </c>
      <c r="H19" s="1076">
        <v>0.59957445094495809</v>
      </c>
      <c r="I19" s="1070"/>
      <c r="J19" s="1070"/>
      <c r="K19" s="1070"/>
      <c r="L19" s="1070"/>
      <c r="M19" s="1070"/>
      <c r="N19" s="1070"/>
      <c r="O19" s="1070"/>
    </row>
    <row r="20" spans="1:15" ht="15" customHeight="1" x14ac:dyDescent="0.35">
      <c r="B20" s="1074" t="s">
        <v>3</v>
      </c>
      <c r="C20" s="1075">
        <v>20.200468574921054</v>
      </c>
      <c r="D20" s="1076">
        <v>0.10658672572376225</v>
      </c>
      <c r="E20" s="1075">
        <v>32.50428355451033</v>
      </c>
      <c r="F20" s="1076">
        <v>0.16513818962364943</v>
      </c>
      <c r="G20" s="1075">
        <v>56.722789714688268</v>
      </c>
      <c r="H20" s="1076">
        <v>0.13673333241274196</v>
      </c>
      <c r="I20" s="1070"/>
      <c r="J20" s="1070"/>
      <c r="K20" s="1070"/>
      <c r="L20" s="1070"/>
      <c r="M20" s="1070"/>
      <c r="N20" s="1070"/>
      <c r="O20" s="1070"/>
    </row>
    <row r="21" spans="1:15" ht="15" customHeight="1" x14ac:dyDescent="0.35">
      <c r="B21" s="1074" t="s">
        <v>2</v>
      </c>
      <c r="C21" s="1075">
        <v>20.933875483268899</v>
      </c>
      <c r="D21" s="1076">
        <v>0.2096952145638683</v>
      </c>
      <c r="E21" s="1075">
        <v>43.568911264946507</v>
      </c>
      <c r="F21" s="1076">
        <v>0.18182813978168869</v>
      </c>
      <c r="G21" s="1075">
        <v>68.551020408163268</v>
      </c>
      <c r="H21" s="1076">
        <v>0.1674065141120874</v>
      </c>
      <c r="I21" s="1070"/>
      <c r="J21" s="1070"/>
      <c r="K21" s="1070"/>
      <c r="L21" s="1070"/>
      <c r="M21" s="1070"/>
      <c r="N21" s="1070"/>
      <c r="O21" s="1070"/>
    </row>
    <row r="22" spans="1:15" ht="15" customHeight="1" x14ac:dyDescent="0.35">
      <c r="B22" s="1074" t="s">
        <v>35</v>
      </c>
      <c r="C22" s="1075">
        <v>21.958099671992382</v>
      </c>
      <c r="D22" s="1076">
        <v>0.27044923989611164</v>
      </c>
      <c r="E22" s="1075">
        <v>46.644621000644193</v>
      </c>
      <c r="F22" s="1076">
        <v>0.17005744698369549</v>
      </c>
      <c r="G22" s="1075">
        <v>74.230555863752357</v>
      </c>
      <c r="H22" s="1076">
        <v>0.17219947636660607</v>
      </c>
      <c r="I22" s="1070"/>
      <c r="J22" s="1070"/>
      <c r="K22" s="1070"/>
      <c r="L22" s="1070"/>
      <c r="M22" s="1070"/>
      <c r="N22" s="1070"/>
      <c r="O22" s="1070"/>
    </row>
    <row r="23" spans="1:15" ht="15" customHeight="1" x14ac:dyDescent="0.35">
      <c r="B23" s="1074" t="s">
        <v>42</v>
      </c>
      <c r="C23" s="1075">
        <v>21.547449430606832</v>
      </c>
      <c r="D23" s="1076">
        <v>0.18316565390826137</v>
      </c>
      <c r="E23" s="1075">
        <v>37.770964614638878</v>
      </c>
      <c r="F23" s="1076">
        <v>0.34284143249545984</v>
      </c>
      <c r="G23" s="1075">
        <v>56.629144468818552</v>
      </c>
      <c r="H23" s="1076">
        <v>0.39087079600596181</v>
      </c>
      <c r="I23" s="1070"/>
      <c r="J23" s="1070"/>
      <c r="K23" s="1070"/>
      <c r="L23" s="1070"/>
      <c r="M23" s="1070"/>
      <c r="N23" s="1070"/>
      <c r="O23" s="1070"/>
    </row>
    <row r="24" spans="1:15" ht="15" customHeight="1" x14ac:dyDescent="0.35">
      <c r="B24" s="1074" t="s">
        <v>43</v>
      </c>
      <c r="C24" s="1075">
        <v>21.650786308973174</v>
      </c>
      <c r="D24" s="1076">
        <v>0.346243974890933</v>
      </c>
      <c r="E24" s="1075">
        <v>40.939597315436245</v>
      </c>
      <c r="F24" s="1076">
        <v>0.30724143447251706</v>
      </c>
      <c r="G24" s="1075">
        <v>68.763527054108224</v>
      </c>
      <c r="H24" s="1076">
        <v>0.22258113316024977</v>
      </c>
      <c r="I24" s="1070"/>
      <c r="J24" s="1070"/>
      <c r="K24" s="1070"/>
      <c r="L24" s="1070"/>
      <c r="M24" s="1070"/>
      <c r="N24" s="1070"/>
      <c r="O24" s="1070"/>
    </row>
    <row r="25" spans="1:15" ht="15" customHeight="1" x14ac:dyDescent="0.35">
      <c r="B25" s="1074" t="s">
        <v>44</v>
      </c>
      <c r="C25" s="1075">
        <v>54.88091068301226</v>
      </c>
      <c r="D25" s="1076">
        <v>1.0187010216445567</v>
      </c>
      <c r="E25" s="1075">
        <v>95.09021739130435</v>
      </c>
      <c r="F25" s="1076">
        <v>0.64065213261956566</v>
      </c>
      <c r="G25" s="1075">
        <v>100.59602649006622</v>
      </c>
      <c r="H25" s="1076">
        <v>0.56621084262196453</v>
      </c>
      <c r="I25" s="1070"/>
      <c r="J25" s="1070"/>
      <c r="K25" s="1070"/>
      <c r="L25" s="1070"/>
      <c r="M25" s="1070"/>
      <c r="N25" s="1070"/>
      <c r="O25" s="1070"/>
    </row>
    <row r="26" spans="1:15" ht="15" customHeight="1" x14ac:dyDescent="0.35">
      <c r="B26" s="1074" t="s">
        <v>45</v>
      </c>
      <c r="C26" s="1075">
        <v>20.790048476454317</v>
      </c>
      <c r="D26" s="1076">
        <v>0.7112653456331075</v>
      </c>
      <c r="E26" s="1075">
        <v>27.431573464912301</v>
      </c>
      <c r="F26" s="1076">
        <v>0.66791400387625399</v>
      </c>
      <c r="G26" s="1075">
        <v>33.39877454831111</v>
      </c>
      <c r="H26" s="1076">
        <v>0.6644573134429802</v>
      </c>
      <c r="I26" s="1070"/>
      <c r="J26" s="1070"/>
      <c r="K26" s="1070"/>
      <c r="L26" s="1070"/>
      <c r="M26" s="1070"/>
      <c r="N26" s="1070"/>
      <c r="O26" s="1070"/>
    </row>
    <row r="27" spans="1:15" ht="15" customHeight="1" x14ac:dyDescent="0.35">
      <c r="B27" s="1074" t="s">
        <v>46</v>
      </c>
      <c r="C27" s="1075">
        <v>18.020289855072473</v>
      </c>
      <c r="D27" s="1076">
        <v>0.36644930034315215</v>
      </c>
      <c r="E27" s="1075">
        <v>28.123074733096026</v>
      </c>
      <c r="F27" s="1076">
        <v>0.46218738871927867</v>
      </c>
      <c r="G27" s="1075">
        <v>37.360658682634735</v>
      </c>
      <c r="H27" s="1076">
        <v>0.46188557731328306</v>
      </c>
      <c r="I27" s="1070"/>
      <c r="J27" s="1070"/>
      <c r="K27" s="1070"/>
      <c r="L27" s="1070"/>
      <c r="M27" s="1070"/>
      <c r="N27" s="1070"/>
      <c r="O27" s="1070"/>
    </row>
    <row r="28" spans="1:15" ht="15" customHeight="1" x14ac:dyDescent="0.35">
      <c r="B28" s="1077" t="s">
        <v>1</v>
      </c>
      <c r="C28" s="1078">
        <v>20.316831683168317</v>
      </c>
      <c r="D28" s="1079">
        <v>8.6297354222481415E-2</v>
      </c>
      <c r="E28" s="1078">
        <v>45.011389521640091</v>
      </c>
      <c r="F28" s="1079">
        <v>2.5453818317234089E-2</v>
      </c>
      <c r="G28" s="1078">
        <v>70.299418604651166</v>
      </c>
      <c r="H28" s="1079">
        <v>4.4773712987422436E-2</v>
      </c>
      <c r="I28" s="1070"/>
      <c r="J28" s="1070"/>
      <c r="K28" s="1070"/>
      <c r="L28" s="1070"/>
      <c r="M28" s="1070"/>
      <c r="N28" s="1070"/>
      <c r="O28" s="1070"/>
    </row>
    <row r="29" spans="1:15" ht="15" customHeight="1" x14ac:dyDescent="0.35">
      <c r="B29" s="1307" t="s">
        <v>0</v>
      </c>
      <c r="C29" s="1308">
        <v>17.961015339338271</v>
      </c>
      <c r="D29" s="1309">
        <v>0.4728769518892077</v>
      </c>
      <c r="E29" s="1308">
        <v>39.980069211149456</v>
      </c>
      <c r="F29" s="1309">
        <v>0.35164129018264983</v>
      </c>
      <c r="G29" s="1308">
        <v>61.131205501222489</v>
      </c>
      <c r="H29" s="1309">
        <v>0.36422007296760361</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7.5" customHeight="1" x14ac:dyDescent="0.35">
      <c r="B32" s="1657" t="s">
        <v>288</v>
      </c>
      <c r="C32" s="1657"/>
      <c r="D32" s="1657"/>
      <c r="E32" s="1657"/>
      <c r="F32" s="1657"/>
      <c r="G32" s="1657"/>
      <c r="H32" s="1657"/>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05" t="s">
        <v>449</v>
      </c>
      <c r="C6" s="1505"/>
      <c r="D6" s="1505"/>
      <c r="E6" s="1505"/>
      <c r="F6" s="1505"/>
      <c r="G6" s="1505"/>
      <c r="H6" s="1505"/>
      <c r="I6" s="1505"/>
      <c r="J6" s="1016"/>
      <c r="K6" s="1016"/>
      <c r="L6" s="1016"/>
      <c r="M6" s="1067"/>
      <c r="N6" s="1067"/>
      <c r="O6" s="1067"/>
      <c r="P6" s="1067"/>
      <c r="Q6" s="1067"/>
      <c r="R6" s="1067"/>
    </row>
    <row r="7" spans="1:18" s="621" customFormat="1" ht="15.75" customHeight="1" x14ac:dyDescent="0.25">
      <c r="A7" s="1015"/>
      <c r="B7" s="1645" t="str">
        <f>porsaad!$B$6</f>
        <v>Situación a 31 de octubre de 2024</v>
      </c>
      <c r="C7" s="1645"/>
      <c r="D7" s="1645"/>
      <c r="E7" s="1645"/>
      <c r="F7" s="1645"/>
      <c r="G7" s="1645"/>
      <c r="H7" s="1645"/>
      <c r="I7" s="1645"/>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8" t="s">
        <v>12</v>
      </c>
      <c r="C9" s="1660" t="s">
        <v>48</v>
      </c>
      <c r="D9" s="1660"/>
      <c r="E9" s="1661" t="s">
        <v>33</v>
      </c>
      <c r="F9" s="1662"/>
      <c r="G9" s="1663" t="s">
        <v>32</v>
      </c>
      <c r="H9" s="1664"/>
      <c r="I9" s="1070"/>
      <c r="J9" s="1070"/>
      <c r="K9" s="1070"/>
      <c r="L9" s="1070"/>
      <c r="M9" s="1070"/>
      <c r="N9" s="1070"/>
      <c r="O9" s="1070"/>
    </row>
    <row r="10" spans="1:18" ht="46.5" customHeight="1" x14ac:dyDescent="0.35">
      <c r="B10" s="1659"/>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v>12.681912188506526</v>
      </c>
      <c r="D11" s="1073">
        <v>0.37913469114345705</v>
      </c>
      <c r="E11" s="1072">
        <v>42.954614848740867</v>
      </c>
      <c r="F11" s="1073">
        <v>0.24242402866907706</v>
      </c>
      <c r="G11" s="1072">
        <v>65.51000694927032</v>
      </c>
      <c r="H11" s="1073">
        <v>0.29274399731011247</v>
      </c>
      <c r="I11" s="1070"/>
      <c r="J11" s="1070"/>
      <c r="K11" s="1070"/>
      <c r="L11" s="1070"/>
      <c r="M11" s="1070"/>
      <c r="N11" s="1070"/>
      <c r="O11" s="1070"/>
    </row>
    <row r="12" spans="1:18" ht="15" customHeight="1" x14ac:dyDescent="0.35">
      <c r="B12" s="1074" t="s">
        <v>7</v>
      </c>
      <c r="C12" s="1075">
        <v>10.482629107981221</v>
      </c>
      <c r="D12" s="1076">
        <v>0.33279712909961012</v>
      </c>
      <c r="E12" s="1075">
        <v>22.520489296636086</v>
      </c>
      <c r="F12" s="1076">
        <v>0.24987224833790642</v>
      </c>
      <c r="G12" s="1075">
        <v>47.413642960812773</v>
      </c>
      <c r="H12" s="1076">
        <v>0.12234560745143307</v>
      </c>
      <c r="I12" s="1070"/>
      <c r="J12" s="1070"/>
      <c r="K12" s="1070"/>
      <c r="L12" s="1070"/>
      <c r="M12" s="1070"/>
      <c r="N12" s="1070"/>
      <c r="O12" s="1070"/>
    </row>
    <row r="13" spans="1:18" ht="15" customHeight="1" x14ac:dyDescent="0.35">
      <c r="B13" s="1074" t="s">
        <v>37</v>
      </c>
      <c r="C13" s="1075">
        <v>22.448602245212413</v>
      </c>
      <c r="D13" s="1076">
        <v>0.23670749257728294</v>
      </c>
      <c r="E13" s="1075">
        <v>44.657768286171915</v>
      </c>
      <c r="F13" s="1076">
        <v>0.15163132135775725</v>
      </c>
      <c r="G13" s="1075">
        <v>71.342920353982308</v>
      </c>
      <c r="H13" s="1076">
        <v>0.11845969347328214</v>
      </c>
      <c r="I13" s="1070"/>
      <c r="J13" s="1070"/>
      <c r="K13" s="1070"/>
      <c r="L13" s="1070"/>
      <c r="M13" s="1070"/>
      <c r="N13" s="1070"/>
      <c r="O13" s="1070"/>
    </row>
    <row r="14" spans="1:18" ht="15" customHeight="1" x14ac:dyDescent="0.35">
      <c r="B14" s="1074" t="s">
        <v>38</v>
      </c>
      <c r="C14" s="1075">
        <v>20.851938895417156</v>
      </c>
      <c r="D14" s="1076">
        <v>0.31837054012920979</v>
      </c>
      <c r="E14" s="1075">
        <v>30.336216839677046</v>
      </c>
      <c r="F14" s="1076">
        <v>0.44694795322201308</v>
      </c>
      <c r="G14" s="1075">
        <v>35.17624521072797</v>
      </c>
      <c r="H14" s="1076">
        <v>0.64012532579951187</v>
      </c>
      <c r="I14" s="1070"/>
      <c r="J14" s="1070"/>
      <c r="K14" s="1070"/>
      <c r="L14" s="1070"/>
      <c r="M14" s="1070"/>
      <c r="N14" s="1070"/>
      <c r="O14" s="1070"/>
    </row>
    <row r="15" spans="1:18" ht="15" customHeight="1" x14ac:dyDescent="0.35">
      <c r="B15" s="1074" t="s">
        <v>6</v>
      </c>
      <c r="C15" s="1075">
        <v>25.64190687361419</v>
      </c>
      <c r="D15" s="1076">
        <v>0.37717928976346426</v>
      </c>
      <c r="E15" s="1075">
        <v>32.34918276374443</v>
      </c>
      <c r="F15" s="1076">
        <v>0.3306961771677796</v>
      </c>
      <c r="G15" s="1075">
        <v>42.394126738794434</v>
      </c>
      <c r="H15" s="1076">
        <v>0.42840445134065847</v>
      </c>
      <c r="I15" s="1070"/>
      <c r="J15" s="1070"/>
      <c r="K15" s="1070"/>
      <c r="L15" s="1070"/>
      <c r="M15" s="1070"/>
      <c r="N15" s="1070"/>
      <c r="O15" s="1070"/>
    </row>
    <row r="16" spans="1:18" ht="15" customHeight="1" x14ac:dyDescent="0.35">
      <c r="B16" s="1074" t="s">
        <v>5</v>
      </c>
      <c r="C16" s="1075">
        <v>21.615194585448393</v>
      </c>
      <c r="D16" s="1076">
        <v>0.58025377777894949</v>
      </c>
      <c r="E16" s="1075">
        <v>35.750925266903913</v>
      </c>
      <c r="F16" s="1076">
        <v>0.37936172963666326</v>
      </c>
      <c r="G16" s="1075">
        <v>44.810797342192686</v>
      </c>
      <c r="H16" s="1076">
        <v>0.48764455138153401</v>
      </c>
      <c r="I16" s="1070"/>
      <c r="J16" s="1070"/>
      <c r="K16" s="1070"/>
      <c r="L16" s="1070"/>
      <c r="M16" s="1070"/>
      <c r="N16" s="1070"/>
      <c r="O16" s="1070"/>
    </row>
    <row r="17" spans="1:15" ht="15" customHeight="1" x14ac:dyDescent="0.35">
      <c r="B17" s="1074" t="s">
        <v>4</v>
      </c>
      <c r="C17" s="1075">
        <v>21.917167668670675</v>
      </c>
      <c r="D17" s="1076">
        <v>0.23521534966668026</v>
      </c>
      <c r="E17" s="1075">
        <v>44.977551631248126</v>
      </c>
      <c r="F17" s="1076">
        <v>0.18657736012680337</v>
      </c>
      <c r="G17" s="1075">
        <v>72.463932954205333</v>
      </c>
      <c r="H17" s="1076">
        <v>0.13899656335474697</v>
      </c>
      <c r="I17" s="1070"/>
      <c r="J17" s="1070"/>
      <c r="K17" s="1070"/>
      <c r="L17" s="1070"/>
      <c r="M17" s="1070"/>
      <c r="N17" s="1070"/>
      <c r="O17" s="1070"/>
    </row>
    <row r="18" spans="1:15" ht="15" customHeight="1" x14ac:dyDescent="0.35">
      <c r="B18" s="1074" t="s">
        <v>40</v>
      </c>
      <c r="C18" s="1075">
        <v>18.184312346113259</v>
      </c>
      <c r="D18" s="1076">
        <v>0.36837020936760484</v>
      </c>
      <c r="E18" s="1075">
        <v>29.495182612592426</v>
      </c>
      <c r="F18" s="1076">
        <v>0.51757235634997267</v>
      </c>
      <c r="G18" s="1075">
        <v>38.359436178543461</v>
      </c>
      <c r="H18" s="1076">
        <v>0.57573362054732413</v>
      </c>
      <c r="I18" s="1070"/>
      <c r="J18" s="1070"/>
      <c r="K18" s="1070"/>
      <c r="L18" s="1070"/>
      <c r="M18" s="1070"/>
      <c r="N18" s="1070"/>
      <c r="O18" s="1070"/>
    </row>
    <row r="19" spans="1:15" ht="15" customHeight="1" x14ac:dyDescent="0.35">
      <c r="B19" s="1074" t="s">
        <v>41</v>
      </c>
      <c r="C19" s="1075">
        <v>18.431613957287897</v>
      </c>
      <c r="D19" s="1076">
        <v>0.29588407416726398</v>
      </c>
      <c r="E19" s="1075">
        <v>25.733461893183534</v>
      </c>
      <c r="F19" s="1076">
        <v>0.52022322092833051</v>
      </c>
      <c r="G19" s="1075">
        <v>31.913142149783372</v>
      </c>
      <c r="H19" s="1076">
        <v>0.5944055900631211</v>
      </c>
      <c r="I19" s="1070"/>
      <c r="J19" s="1070"/>
      <c r="K19" s="1070"/>
      <c r="L19" s="1070"/>
      <c r="M19" s="1070"/>
      <c r="N19" s="1070"/>
      <c r="O19" s="1070"/>
    </row>
    <row r="20" spans="1:15" ht="15" customHeight="1" x14ac:dyDescent="0.35">
      <c r="B20" s="1074" t="s">
        <v>3</v>
      </c>
      <c r="C20" s="1075">
        <v>20.149258343634116</v>
      </c>
      <c r="D20" s="1076">
        <v>9.5971213250943155E-2</v>
      </c>
      <c r="E20" s="1075">
        <v>32.847493403693932</v>
      </c>
      <c r="F20" s="1076">
        <v>0.17960269068474424</v>
      </c>
      <c r="G20" s="1075">
        <v>57.022919179734622</v>
      </c>
      <c r="H20" s="1076">
        <v>0.15692567245602976</v>
      </c>
      <c r="I20" s="1070"/>
      <c r="J20" s="1070"/>
      <c r="K20" s="1070"/>
      <c r="L20" s="1070"/>
      <c r="M20" s="1070"/>
      <c r="N20" s="1070"/>
      <c r="O20" s="1070"/>
    </row>
    <row r="21" spans="1:15" ht="15" customHeight="1" x14ac:dyDescent="0.35">
      <c r="B21" s="1074" t="s">
        <v>2</v>
      </c>
      <c r="C21" s="1075">
        <v>20.512720156555773</v>
      </c>
      <c r="D21" s="1076">
        <v>0.23070468280000325</v>
      </c>
      <c r="E21" s="1075">
        <v>43.989510489510486</v>
      </c>
      <c r="F21" s="1076">
        <v>0.31241830350247896</v>
      </c>
      <c r="G21" s="1075">
        <v>71.725490196078425</v>
      </c>
      <c r="H21" s="1076">
        <v>0.43187849172653853</v>
      </c>
      <c r="I21" s="1070"/>
      <c r="J21" s="1070"/>
      <c r="K21" s="1070"/>
      <c r="L21" s="1070"/>
      <c r="M21" s="1070"/>
      <c r="N21" s="1070"/>
      <c r="O21" s="1070"/>
    </row>
    <row r="22" spans="1:15" ht="15" customHeight="1" x14ac:dyDescent="0.35">
      <c r="B22" s="1074" t="s">
        <v>35</v>
      </c>
      <c r="C22" s="1075">
        <v>21.523569023569024</v>
      </c>
      <c r="D22" s="1076">
        <v>0.25728707468181017</v>
      </c>
      <c r="E22" s="1075">
        <v>46.315058823529412</v>
      </c>
      <c r="F22" s="1076">
        <v>0.1669079805958571</v>
      </c>
      <c r="G22" s="1075">
        <v>74.147600186393291</v>
      </c>
      <c r="H22" s="1076">
        <v>0.17321660067754072</v>
      </c>
      <c r="I22" s="1070"/>
      <c r="J22" s="1070"/>
      <c r="K22" s="1070"/>
      <c r="L22" s="1070"/>
      <c r="M22" s="1070"/>
      <c r="N22" s="1070"/>
      <c r="O22" s="1070"/>
    </row>
    <row r="23" spans="1:15" ht="15" customHeight="1" x14ac:dyDescent="0.35">
      <c r="B23" s="1074" t="s">
        <v>42</v>
      </c>
      <c r="C23" s="1075">
        <v>21.26097735661947</v>
      </c>
      <c r="D23" s="1076">
        <v>0.15615801909327284</v>
      </c>
      <c r="E23" s="1075">
        <v>36.93360852319897</v>
      </c>
      <c r="F23" s="1076">
        <v>0.33771055082601698</v>
      </c>
      <c r="G23" s="1075">
        <v>54.433344675059544</v>
      </c>
      <c r="H23" s="1076">
        <v>0.39340390409210663</v>
      </c>
      <c r="I23" s="1070"/>
      <c r="J23" s="1070"/>
      <c r="K23" s="1070"/>
      <c r="L23" s="1070"/>
      <c r="M23" s="1070"/>
      <c r="N23" s="1070"/>
      <c r="O23" s="1070"/>
    </row>
    <row r="24" spans="1:15" ht="15" customHeight="1" x14ac:dyDescent="0.35">
      <c r="B24" s="1074" t="s">
        <v>43</v>
      </c>
      <c r="C24" s="1075">
        <v>21.649374710514127</v>
      </c>
      <c r="D24" s="1076">
        <v>0.34646182991644092</v>
      </c>
      <c r="E24" s="1075">
        <v>40.939597315436245</v>
      </c>
      <c r="F24" s="1076">
        <v>0.30724143447251706</v>
      </c>
      <c r="G24" s="1075">
        <v>68.763527054108224</v>
      </c>
      <c r="H24" s="1076">
        <v>0.22258113316024977</v>
      </c>
      <c r="I24" s="1070"/>
      <c r="J24" s="1070"/>
      <c r="K24" s="1070"/>
      <c r="L24" s="1070"/>
      <c r="M24" s="1070"/>
      <c r="N24" s="1070"/>
      <c r="O24" s="1070"/>
    </row>
    <row r="25" spans="1:15" ht="15" customHeight="1" x14ac:dyDescent="0.35">
      <c r="B25" s="1074" t="s">
        <v>44</v>
      </c>
      <c r="C25" s="1075">
        <v>14.703148425787106</v>
      </c>
      <c r="D25" s="1076">
        <v>0.6032054189299586</v>
      </c>
      <c r="E25" s="1075">
        <v>17.889273356401382</v>
      </c>
      <c r="F25" s="1076">
        <v>0.6685284639601472</v>
      </c>
      <c r="G25" s="1075">
        <v>22.369426751592357</v>
      </c>
      <c r="H25" s="1076">
        <v>0.61502018500999422</v>
      </c>
      <c r="I25" s="1070"/>
      <c r="J25" s="1070"/>
      <c r="K25" s="1070"/>
      <c r="L25" s="1070"/>
      <c r="M25" s="1070"/>
      <c r="N25" s="1070"/>
      <c r="O25" s="1070"/>
    </row>
    <row r="26" spans="1:15" ht="15" customHeight="1" x14ac:dyDescent="0.35">
      <c r="B26" s="1074" t="s">
        <v>45</v>
      </c>
      <c r="C26" s="1075">
        <v>20.790048476454317</v>
      </c>
      <c r="D26" s="1076">
        <v>0.7112653456331075</v>
      </c>
      <c r="E26" s="1075">
        <v>27.431573464912301</v>
      </c>
      <c r="F26" s="1076">
        <v>0.66791400387625399</v>
      </c>
      <c r="G26" s="1075">
        <v>33.39877454831111</v>
      </c>
      <c r="H26" s="1076">
        <v>0.6644573134429802</v>
      </c>
      <c r="I26" s="1070"/>
      <c r="J26" s="1070"/>
      <c r="K26" s="1070"/>
      <c r="L26" s="1070"/>
      <c r="M26" s="1070"/>
      <c r="N26" s="1070"/>
      <c r="O26" s="1070"/>
    </row>
    <row r="27" spans="1:15" ht="15" customHeight="1" x14ac:dyDescent="0.35">
      <c r="B27" s="1074" t="s">
        <v>46</v>
      </c>
      <c r="C27" s="1075">
        <v>18.020289855072473</v>
      </c>
      <c r="D27" s="1076">
        <v>0.36644930034315215</v>
      </c>
      <c r="E27" s="1075">
        <v>28.123074733096026</v>
      </c>
      <c r="F27" s="1076">
        <v>0.46218738871927867</v>
      </c>
      <c r="G27" s="1075">
        <v>37.360658682634735</v>
      </c>
      <c r="H27" s="1076">
        <v>0.46188557731328306</v>
      </c>
      <c r="I27" s="1070"/>
      <c r="J27" s="1070"/>
      <c r="K27" s="1070"/>
      <c r="L27" s="1070"/>
      <c r="M27" s="1070"/>
      <c r="N27" s="1070"/>
      <c r="O27" s="1070"/>
    </row>
    <row r="28" spans="1:15" ht="15" customHeight="1" x14ac:dyDescent="0.35">
      <c r="B28" s="1077" t="s">
        <v>1</v>
      </c>
      <c r="C28" s="1078">
        <v>20.318091451292247</v>
      </c>
      <c r="D28" s="1079">
        <v>8.6458104544725967E-2</v>
      </c>
      <c r="E28" s="1078">
        <v>45.011441647597252</v>
      </c>
      <c r="F28" s="1079">
        <v>2.5512096510606711E-2</v>
      </c>
      <c r="G28" s="1078">
        <v>70.299418604651166</v>
      </c>
      <c r="H28" s="1079">
        <v>4.4773712987422436E-2</v>
      </c>
      <c r="I28" s="1070"/>
      <c r="J28" s="1070"/>
      <c r="K28" s="1070"/>
      <c r="L28" s="1070"/>
      <c r="M28" s="1070"/>
      <c r="N28" s="1070"/>
      <c r="O28" s="1070"/>
    </row>
    <row r="29" spans="1:15" ht="15" customHeight="1" x14ac:dyDescent="0.35">
      <c r="B29" s="1307" t="s">
        <v>0</v>
      </c>
      <c r="C29" s="1308">
        <v>16.973637911583602</v>
      </c>
      <c r="D29" s="1309">
        <v>0.40197852520759614</v>
      </c>
      <c r="E29" s="1308">
        <v>39.340681360776252</v>
      </c>
      <c r="F29" s="1309">
        <v>0.32679246392449607</v>
      </c>
      <c r="G29" s="1308">
        <v>59.619737343631357</v>
      </c>
      <c r="H29" s="1309">
        <v>0.37521618018198721</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5.65" customHeight="1" x14ac:dyDescent="0.35">
      <c r="B32" s="1657" t="s">
        <v>288</v>
      </c>
      <c r="C32" s="1657"/>
      <c r="D32" s="1657"/>
      <c r="E32" s="1657"/>
      <c r="F32" s="1657"/>
      <c r="G32" s="1657"/>
      <c r="H32" s="1657"/>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05" t="s">
        <v>448</v>
      </c>
      <c r="C6" s="1505"/>
      <c r="D6" s="1505"/>
      <c r="E6" s="1505"/>
      <c r="F6" s="1505"/>
      <c r="G6" s="1505"/>
      <c r="H6" s="1505"/>
      <c r="I6" s="1505"/>
      <c r="J6" s="1016"/>
      <c r="K6" s="1016"/>
      <c r="L6" s="1016"/>
      <c r="M6" s="1067"/>
      <c r="N6" s="1067"/>
      <c r="O6" s="1067"/>
      <c r="P6" s="1067"/>
      <c r="Q6" s="1067"/>
      <c r="R6" s="1067"/>
    </row>
    <row r="7" spans="1:18" s="621" customFormat="1" ht="15.75" customHeight="1" x14ac:dyDescent="0.25">
      <c r="A7" s="1015"/>
      <c r="B7" s="1645" t="str">
        <f>porsaad!$B$6</f>
        <v>Situación a 31 de octubre de 2024</v>
      </c>
      <c r="C7" s="1645"/>
      <c r="D7" s="1645"/>
      <c r="E7" s="1645"/>
      <c r="F7" s="1645"/>
      <c r="G7" s="1645"/>
      <c r="H7" s="1645"/>
      <c r="I7" s="1645"/>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8" t="s">
        <v>12</v>
      </c>
      <c r="C9" s="1660" t="s">
        <v>48</v>
      </c>
      <c r="D9" s="1660"/>
      <c r="E9" s="1661" t="s">
        <v>33</v>
      </c>
      <c r="F9" s="1662"/>
      <c r="G9" s="1663" t="s">
        <v>32</v>
      </c>
      <c r="H9" s="1664"/>
      <c r="I9" s="1070"/>
      <c r="J9" s="1070"/>
      <c r="K9" s="1070"/>
      <c r="L9" s="1070"/>
      <c r="M9" s="1070"/>
      <c r="N9" s="1070"/>
      <c r="O9" s="1070"/>
    </row>
    <row r="10" spans="1:18" ht="46.5" customHeight="1" x14ac:dyDescent="0.35">
      <c r="B10" s="1659"/>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35">
      <c r="B12" s="1074" t="s">
        <v>7</v>
      </c>
      <c r="C12" s="1075" t="s">
        <v>364</v>
      </c>
      <c r="D12" s="1076" t="s">
        <v>364</v>
      </c>
      <c r="E12" s="1075">
        <v>16</v>
      </c>
      <c r="F12" s="1076" t="s">
        <v>364</v>
      </c>
      <c r="G12" s="1075">
        <v>46</v>
      </c>
      <c r="H12" s="1076" t="s">
        <v>364</v>
      </c>
      <c r="I12" s="1070"/>
      <c r="J12" s="1070"/>
      <c r="K12" s="1070"/>
      <c r="L12" s="1070"/>
      <c r="M12" s="1070"/>
      <c r="N12" s="1070"/>
      <c r="O12" s="1070"/>
    </row>
    <row r="13" spans="1:18" ht="15" customHeight="1" x14ac:dyDescent="0.35">
      <c r="B13" s="1074" t="s">
        <v>37</v>
      </c>
      <c r="C13" s="1075">
        <v>20.241666666666667</v>
      </c>
      <c r="D13" s="1076">
        <v>7.4963339874191515E-2</v>
      </c>
      <c r="E13" s="1075">
        <v>44.731182795698928</v>
      </c>
      <c r="F13" s="1076">
        <v>5.7954631977121196E-2</v>
      </c>
      <c r="G13" s="1075">
        <v>70</v>
      </c>
      <c r="H13" s="1076">
        <v>0</v>
      </c>
      <c r="I13" s="1070"/>
      <c r="J13" s="1070"/>
      <c r="K13" s="1070"/>
      <c r="L13" s="1070"/>
      <c r="M13" s="1070"/>
      <c r="N13" s="1070"/>
      <c r="O13" s="1070"/>
    </row>
    <row r="14" spans="1:18" ht="15" customHeight="1" x14ac:dyDescent="0.3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35">
      <c r="B15" s="1074" t="s">
        <v>6</v>
      </c>
      <c r="C15" s="1075">
        <v>20.699176694110196</v>
      </c>
      <c r="D15" s="1076">
        <v>0.15265101150694491</v>
      </c>
      <c r="E15" s="1075">
        <v>41.586389961389962</v>
      </c>
      <c r="F15" s="1076">
        <v>0.25636898048388851</v>
      </c>
      <c r="G15" s="1075">
        <v>63.996506986027946</v>
      </c>
      <c r="H15" s="1076">
        <v>0.29633761693434807</v>
      </c>
      <c r="I15" s="1070"/>
      <c r="J15" s="1070"/>
      <c r="K15" s="1070"/>
      <c r="L15" s="1070"/>
      <c r="M15" s="1070"/>
      <c r="N15" s="1070"/>
      <c r="O15" s="1070"/>
    </row>
    <row r="16" spans="1:18" ht="15" customHeight="1" x14ac:dyDescent="0.3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v>22.143885755430219</v>
      </c>
      <c r="D17" s="1076">
        <v>0.1374367157087078</v>
      </c>
      <c r="E17" s="1075">
        <v>46.374403341288783</v>
      </c>
      <c r="F17" s="1076">
        <v>0.12165825990387377</v>
      </c>
      <c r="G17" s="1075">
        <v>72.293150684931504</v>
      </c>
      <c r="H17" s="1076">
        <v>0.12472806218770327</v>
      </c>
      <c r="I17" s="1070"/>
      <c r="J17" s="1070"/>
      <c r="K17" s="1070"/>
      <c r="L17" s="1070"/>
      <c r="M17" s="1070"/>
      <c r="N17" s="1070"/>
      <c r="O17" s="1070"/>
    </row>
    <row r="18" spans="1:15" ht="15" customHeight="1" x14ac:dyDescent="0.35">
      <c r="B18" s="1074" t="s">
        <v>40</v>
      </c>
      <c r="C18" s="1075">
        <v>19.109546165884193</v>
      </c>
      <c r="D18" s="1076">
        <v>0.33231129375790591</v>
      </c>
      <c r="E18" s="1075">
        <v>34.648745519713259</v>
      </c>
      <c r="F18" s="1076">
        <v>0.41334215463049451</v>
      </c>
      <c r="G18" s="1075">
        <v>52.272222222222226</v>
      </c>
      <c r="H18" s="1076">
        <v>0.41475097438476244</v>
      </c>
      <c r="I18" s="1070"/>
      <c r="J18" s="1070"/>
      <c r="K18" s="1070"/>
      <c r="L18" s="1070"/>
      <c r="M18" s="1070"/>
      <c r="N18" s="1070"/>
      <c r="O18" s="1070"/>
    </row>
    <row r="19" spans="1:15" ht="15" customHeight="1" x14ac:dyDescent="0.35">
      <c r="B19" s="1074" t="s">
        <v>41</v>
      </c>
      <c r="C19" s="1075">
        <v>16.709886817576564</v>
      </c>
      <c r="D19" s="1076">
        <v>0.33739316303615402</v>
      </c>
      <c r="E19" s="1075">
        <v>36.601657458563537</v>
      </c>
      <c r="F19" s="1076">
        <v>0.3517763193876593</v>
      </c>
      <c r="G19" s="1075">
        <v>66.735985533453885</v>
      </c>
      <c r="H19" s="1076">
        <v>0.19910917901853914</v>
      </c>
      <c r="I19" s="1070"/>
      <c r="J19" s="1070"/>
      <c r="K19" s="1070"/>
      <c r="L19" s="1070"/>
      <c r="M19" s="1070"/>
      <c r="N19" s="1070"/>
      <c r="O19" s="1070"/>
    </row>
    <row r="20" spans="1:15" ht="15" customHeight="1" x14ac:dyDescent="0.35">
      <c r="B20" s="1074" t="s">
        <v>3</v>
      </c>
      <c r="C20" s="1075">
        <v>20.225649597325635</v>
      </c>
      <c r="D20" s="1076">
        <v>0.11138615626497417</v>
      </c>
      <c r="E20" s="1075">
        <v>32.344011828486941</v>
      </c>
      <c r="F20" s="1076">
        <v>0.15747143521209794</v>
      </c>
      <c r="G20" s="1075">
        <v>56.59900497512438</v>
      </c>
      <c r="H20" s="1076">
        <v>0.12731098237816402</v>
      </c>
      <c r="I20" s="1070"/>
      <c r="J20" s="1070"/>
      <c r="K20" s="1070"/>
      <c r="L20" s="1070"/>
      <c r="M20" s="1070"/>
      <c r="N20" s="1070"/>
      <c r="O20" s="1070"/>
    </row>
    <row r="21" spans="1:15" ht="15" customHeight="1" x14ac:dyDescent="0.35">
      <c r="B21" s="1074" t="s">
        <v>2</v>
      </c>
      <c r="C21" s="1075">
        <v>20.964663805436338</v>
      </c>
      <c r="D21" s="1076">
        <v>0.20808336987132425</v>
      </c>
      <c r="E21" s="1075">
        <v>43.54206650301272</v>
      </c>
      <c r="F21" s="1076">
        <v>0.16991647783827038</v>
      </c>
      <c r="G21" s="1075">
        <v>68.40055762081785</v>
      </c>
      <c r="H21" s="1076">
        <v>0.14041219190311058</v>
      </c>
      <c r="I21" s="1070"/>
      <c r="J21" s="1070"/>
      <c r="K21" s="1070"/>
      <c r="L21" s="1070"/>
      <c r="M21" s="1070"/>
      <c r="N21" s="1070"/>
      <c r="O21" s="1070"/>
    </row>
    <row r="22" spans="1:15" ht="15" customHeight="1" x14ac:dyDescent="0.35">
      <c r="B22" s="1074" t="s">
        <v>35</v>
      </c>
      <c r="C22" s="1075">
        <v>23.898785425101213</v>
      </c>
      <c r="D22" s="1076">
        <v>0.29948574930347616</v>
      </c>
      <c r="E22" s="1075">
        <v>50.085995085995087</v>
      </c>
      <c r="F22" s="1076">
        <v>0.18196722131014376</v>
      </c>
      <c r="G22" s="1075">
        <v>75.890442890442884</v>
      </c>
      <c r="H22" s="1076">
        <v>0.14992590553048779</v>
      </c>
      <c r="I22" s="1070"/>
      <c r="J22" s="1070"/>
      <c r="K22" s="1070"/>
      <c r="L22" s="1070"/>
      <c r="M22" s="1070"/>
      <c r="N22" s="1070"/>
      <c r="O22" s="1070"/>
    </row>
    <row r="23" spans="1:15" ht="15" customHeight="1" x14ac:dyDescent="0.35">
      <c r="B23" s="1074" t="s">
        <v>42</v>
      </c>
      <c r="C23" s="1075">
        <v>26.362037037037037</v>
      </c>
      <c r="D23" s="1076">
        <v>0.31191280900950069</v>
      </c>
      <c r="E23" s="1075">
        <v>55.728981206726012</v>
      </c>
      <c r="F23" s="1076">
        <v>0.17030249471037803</v>
      </c>
      <c r="G23" s="1075">
        <v>82.238095238095241</v>
      </c>
      <c r="H23" s="1076">
        <v>0.14585038270409659</v>
      </c>
      <c r="I23" s="1070"/>
      <c r="J23" s="1070"/>
      <c r="K23" s="1070"/>
      <c r="L23" s="1070"/>
      <c r="M23" s="1070"/>
      <c r="N23" s="1070"/>
      <c r="O23" s="1070"/>
    </row>
    <row r="24" spans="1:15" ht="15" customHeight="1" x14ac:dyDescent="0.35">
      <c r="B24" s="1074" t="s">
        <v>43</v>
      </c>
      <c r="C24" s="1075">
        <v>22.666666666666668</v>
      </c>
      <c r="D24" s="1076">
        <v>0.16702671605294944</v>
      </c>
      <c r="E24" s="1075" t="s">
        <v>364</v>
      </c>
      <c r="F24" s="1076" t="s">
        <v>364</v>
      </c>
      <c r="G24" s="1075" t="s">
        <v>364</v>
      </c>
      <c r="H24" s="1076" t="s">
        <v>364</v>
      </c>
      <c r="I24" s="1070"/>
      <c r="J24" s="1070"/>
      <c r="K24" s="1070"/>
      <c r="L24" s="1070"/>
      <c r="M24" s="1070"/>
      <c r="N24" s="1070"/>
      <c r="O24" s="1070"/>
    </row>
    <row r="25" spans="1:15" ht="15" customHeight="1" x14ac:dyDescent="0.35">
      <c r="B25" s="1074" t="s">
        <v>44</v>
      </c>
      <c r="C25" s="1075">
        <v>111.29894736842105</v>
      </c>
      <c r="D25" s="1076">
        <v>0.39697641225525149</v>
      </c>
      <c r="E25" s="1075">
        <v>130.4484944532488</v>
      </c>
      <c r="F25" s="1076">
        <v>0.2829170482090641</v>
      </c>
      <c r="G25" s="1075">
        <v>128.07158836689038</v>
      </c>
      <c r="H25" s="1076">
        <v>0.29313072055364081</v>
      </c>
      <c r="I25" s="1070"/>
      <c r="J25" s="1070"/>
      <c r="K25" s="1070"/>
      <c r="L25" s="1070"/>
      <c r="M25" s="1070"/>
      <c r="N25" s="1070"/>
      <c r="O25" s="1070"/>
    </row>
    <row r="26" spans="1:15" ht="15" customHeight="1" x14ac:dyDescent="0.3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3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35">
      <c r="B28" s="1077" t="s">
        <v>1</v>
      </c>
      <c r="C28" s="1078">
        <v>20</v>
      </c>
      <c r="D28" s="1079">
        <v>0</v>
      </c>
      <c r="E28" s="1078">
        <v>45</v>
      </c>
      <c r="F28" s="1079">
        <v>0</v>
      </c>
      <c r="G28" s="1078" t="s">
        <v>364</v>
      </c>
      <c r="H28" s="1079" t="s">
        <v>364</v>
      </c>
      <c r="I28" s="1070"/>
      <c r="J28" s="1070"/>
      <c r="K28" s="1070"/>
      <c r="L28" s="1070"/>
      <c r="M28" s="1070"/>
      <c r="N28" s="1070"/>
      <c r="O28" s="1070"/>
    </row>
    <row r="29" spans="1:15" ht="15" customHeight="1" x14ac:dyDescent="0.35">
      <c r="B29" s="1307" t="s">
        <v>0</v>
      </c>
      <c r="C29" s="1308">
        <v>21.800828405591737</v>
      </c>
      <c r="D29" s="1309">
        <v>0.56755497818341283</v>
      </c>
      <c r="E29" s="1308">
        <v>44.331390020366598</v>
      </c>
      <c r="F29" s="1309">
        <v>0.44899369048282023</v>
      </c>
      <c r="G29" s="1308">
        <v>69.911762257554315</v>
      </c>
      <c r="H29" s="1309">
        <v>0.27815361149571804</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1.5" customHeight="1" x14ac:dyDescent="0.35">
      <c r="B32" s="1657" t="s">
        <v>288</v>
      </c>
      <c r="C32" s="1657"/>
      <c r="D32" s="1657"/>
      <c r="E32" s="1657"/>
      <c r="F32" s="1657"/>
      <c r="G32" s="1657"/>
      <c r="H32" s="1657"/>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53125" defaultRowHeight="14.5" x14ac:dyDescent="0.35"/>
  <cols>
    <col min="1" max="1" width="2" style="666" customWidth="1"/>
    <col min="2" max="2" width="13" style="666" customWidth="1"/>
    <col min="3" max="4" width="9.1796875" style="666" customWidth="1"/>
    <col min="5" max="5" width="9.453125" style="666" customWidth="1"/>
    <col min="6" max="6" width="7.453125" style="666" customWidth="1"/>
    <col min="7" max="7" width="2.26953125" style="666" customWidth="1"/>
    <col min="8" max="8" width="12.54296875" style="666" customWidth="1"/>
    <col min="9" max="10" width="9.1796875" style="666" customWidth="1"/>
    <col min="11" max="11" width="9.453125" style="666" customWidth="1"/>
    <col min="12" max="12" width="7.453125" style="666" customWidth="1"/>
    <col min="13" max="13" width="2.453125" style="666" customWidth="1"/>
    <col min="14" max="14" width="13" style="666" customWidth="1"/>
    <col min="15" max="16" width="9.1796875" style="666" customWidth="1"/>
    <col min="17" max="17" width="9.26953125" style="666" customWidth="1"/>
    <col min="18" max="18" width="7.453125" style="666" customWidth="1"/>
    <col min="19" max="19" width="2.1796875" style="666" customWidth="1"/>
    <col min="20" max="20" width="12.453125" style="666" customWidth="1"/>
    <col min="21" max="22" width="9.1796875" style="666" customWidth="1"/>
    <col min="23" max="23" width="9.26953125" style="666" customWidth="1"/>
    <col min="24" max="24" width="7.453125" style="666" customWidth="1"/>
    <col min="25" max="16384" width="11.453125" style="666"/>
  </cols>
  <sheetData>
    <row r="1" spans="1:24" s="1047" customFormat="1" x14ac:dyDescent="0.35">
      <c r="B1" s="1047" t="s">
        <v>79</v>
      </c>
      <c r="C1" s="1047" t="s">
        <v>66</v>
      </c>
      <c r="F1" s="1047" t="s">
        <v>65</v>
      </c>
      <c r="J1" s="1047" t="s">
        <v>79</v>
      </c>
      <c r="K1" s="1047" t="s">
        <v>67</v>
      </c>
    </row>
    <row r="2" spans="1:24" s="613" customFormat="1" ht="15" customHeight="1" x14ac:dyDescent="0.25"/>
    <row r="3" spans="1:24" s="619" customFormat="1" ht="38.25" customHeight="1" x14ac:dyDescent="0.35">
      <c r="B3" s="1489"/>
      <c r="C3" s="1489"/>
      <c r="D3" s="1489"/>
    </row>
    <row r="4" spans="1:24" s="621" customFormat="1" ht="23.25" customHeight="1" x14ac:dyDescent="0.25">
      <c r="B4" s="1491" t="s">
        <v>451</v>
      </c>
      <c r="C4" s="1491"/>
      <c r="D4" s="1491"/>
      <c r="E4" s="1491"/>
      <c r="F4" s="1491"/>
      <c r="G4" s="1491"/>
      <c r="H4" s="1491"/>
      <c r="I4" s="1491"/>
      <c r="J4" s="1491"/>
      <c r="K4" s="1491"/>
      <c r="L4" s="1491"/>
      <c r="M4" s="1491"/>
      <c r="N4" s="1491"/>
      <c r="O4" s="1491"/>
      <c r="P4" s="1491"/>
      <c r="Q4" s="1491"/>
      <c r="R4" s="1491"/>
      <c r="S4" s="1491"/>
      <c r="T4" s="1491"/>
      <c r="U4" s="1491"/>
      <c r="V4" s="1491"/>
      <c r="W4" s="1016"/>
      <c r="X4" s="1016"/>
    </row>
    <row r="5" spans="1:24" s="621" customFormat="1" ht="15.75" customHeight="1" x14ac:dyDescent="0.25">
      <c r="B5" s="1645" t="str">
        <f>porsaad!$B$6</f>
        <v>Situación a 31 de octubre de 2024</v>
      </c>
      <c r="C5" s="1645"/>
      <c r="D5" s="1645"/>
      <c r="E5" s="1645"/>
      <c r="F5" s="1645"/>
      <c r="G5" s="1645"/>
      <c r="H5" s="1645"/>
      <c r="I5" s="1645"/>
      <c r="J5" s="1645"/>
      <c r="K5" s="1645"/>
      <c r="L5" s="1645"/>
      <c r="M5" s="1645"/>
      <c r="N5" s="1645"/>
      <c r="O5" s="1645"/>
      <c r="P5" s="1645"/>
      <c r="Q5" s="1645"/>
      <c r="R5" s="1645"/>
      <c r="S5" s="1645"/>
      <c r="T5" s="1645"/>
      <c r="U5" s="1645"/>
      <c r="V5" s="1645"/>
      <c r="W5" s="1068"/>
      <c r="X5" s="1068"/>
    </row>
    <row r="7" spans="1:24" ht="16.5" customHeight="1" x14ac:dyDescent="0.35">
      <c r="M7" s="1052"/>
      <c r="S7" s="1052"/>
    </row>
    <row r="8" spans="1:24" ht="16.5" customHeight="1" x14ac:dyDescent="0.35">
      <c r="M8" s="1052"/>
      <c r="S8" s="1052"/>
    </row>
    <row r="9" spans="1:24" ht="15" customHeight="1" x14ac:dyDescent="0.35">
      <c r="B9" s="1654" t="s">
        <v>125</v>
      </c>
      <c r="C9" s="1655"/>
      <c r="D9" s="1655"/>
      <c r="E9" s="1655"/>
      <c r="F9" s="1656"/>
      <c r="G9" s="1052"/>
      <c r="H9" s="1654" t="s">
        <v>127</v>
      </c>
      <c r="I9" s="1655"/>
      <c r="J9" s="1655"/>
      <c r="K9" s="1655"/>
      <c r="L9" s="1656"/>
      <c r="M9" s="113"/>
      <c r="S9" s="113"/>
    </row>
    <row r="10" spans="1:24" ht="15" customHeight="1" x14ac:dyDescent="0.35">
      <c r="B10" s="1063" t="s">
        <v>124</v>
      </c>
      <c r="C10" s="1086" t="s">
        <v>48</v>
      </c>
      <c r="D10" s="1087" t="s">
        <v>33</v>
      </c>
      <c r="E10" s="1087" t="s">
        <v>32</v>
      </c>
      <c r="F10" s="1065" t="s">
        <v>0</v>
      </c>
      <c r="G10" s="1052"/>
      <c r="H10" s="1063" t="s">
        <v>124</v>
      </c>
      <c r="I10" s="1088" t="s">
        <v>48</v>
      </c>
      <c r="J10" s="1087" t="s">
        <v>33</v>
      </c>
      <c r="K10" s="1087" t="s">
        <v>32</v>
      </c>
      <c r="L10" s="1065" t="s">
        <v>0</v>
      </c>
      <c r="M10" s="113"/>
      <c r="S10" s="113"/>
    </row>
    <row r="11" spans="1:24" ht="6" customHeight="1" x14ac:dyDescent="0.35">
      <c r="E11" s="1092"/>
      <c r="M11" s="113"/>
      <c r="S11" s="113"/>
    </row>
    <row r="12" spans="1:24" ht="15.75" customHeight="1" x14ac:dyDescent="0.35">
      <c r="A12" s="1089"/>
      <c r="B12" s="1090" t="s">
        <v>115</v>
      </c>
      <c r="C12" s="1091">
        <v>8.4331396834591208E-4</v>
      </c>
      <c r="D12" s="1091">
        <v>1.2775906344089226E-3</v>
      </c>
      <c r="E12" s="1057">
        <v>1.6142375754151616E-3</v>
      </c>
      <c r="F12" s="1093">
        <v>1.1936300911234679E-3</v>
      </c>
      <c r="G12" s="1052"/>
      <c r="H12" s="1090" t="s">
        <v>115</v>
      </c>
      <c r="I12" s="1091">
        <v>2.6629511519089204E-2</v>
      </c>
      <c r="J12" s="1091">
        <v>1.5658104228565697E-2</v>
      </c>
      <c r="K12" s="1091">
        <v>1.0821816559052812E-2</v>
      </c>
      <c r="L12" s="1095">
        <v>1.7439838960563638E-2</v>
      </c>
      <c r="M12" s="113"/>
      <c r="S12" s="113"/>
    </row>
    <row r="13" spans="1:24" ht="15.75" customHeight="1" x14ac:dyDescent="0.35">
      <c r="B13" s="1084" t="s">
        <v>116</v>
      </c>
      <c r="C13" s="1054">
        <v>6.0906008824982533E-4</v>
      </c>
      <c r="D13" s="1054">
        <v>2.7255266867390348E-4</v>
      </c>
      <c r="E13" s="1054">
        <v>1.6814974743907936E-4</v>
      </c>
      <c r="F13" s="1054">
        <v>3.7523330777865119E-4</v>
      </c>
      <c r="G13" s="1094"/>
      <c r="H13" s="1096" t="s">
        <v>116</v>
      </c>
      <c r="I13" s="1054">
        <v>6.4673799660239029E-3</v>
      </c>
      <c r="J13" s="1054">
        <v>1.8428673511602543E-3</v>
      </c>
      <c r="K13" s="1054">
        <v>4.1836919687059842E-4</v>
      </c>
      <c r="L13" s="1097">
        <v>2.7953152163967426E-3</v>
      </c>
      <c r="M13" s="113"/>
      <c r="S13" s="113"/>
    </row>
    <row r="14" spans="1:24" ht="15.75" customHeight="1" x14ac:dyDescent="0.35">
      <c r="B14" s="1082" t="s">
        <v>117</v>
      </c>
      <c r="C14" s="1057">
        <v>6.8061400071553913E-3</v>
      </c>
      <c r="D14" s="1057">
        <v>3.2195283987104853E-3</v>
      </c>
      <c r="E14" s="1057">
        <v>1.351923969410198E-3</v>
      </c>
      <c r="F14" s="1057">
        <v>4.1324185404071285E-3</v>
      </c>
      <c r="G14" s="1094"/>
      <c r="H14" s="1098" t="s">
        <v>117</v>
      </c>
      <c r="I14" s="1057">
        <v>1.8016272762495157E-2</v>
      </c>
      <c r="J14" s="1057">
        <v>9.9539909987839577E-3</v>
      </c>
      <c r="K14" s="1057">
        <v>7.5724824633578314E-3</v>
      </c>
      <c r="L14" s="1099">
        <v>1.1647909232317687E-2</v>
      </c>
      <c r="M14" s="113"/>
      <c r="S14" s="113"/>
    </row>
    <row r="15" spans="1:24" ht="15.75" customHeight="1" x14ac:dyDescent="0.35">
      <c r="B15" s="1084" t="s">
        <v>118</v>
      </c>
      <c r="C15" s="1054">
        <v>0.96645910353169673</v>
      </c>
      <c r="D15" s="1054">
        <v>0.14995081276057526</v>
      </c>
      <c r="E15" s="1054">
        <v>8.5756371193930463E-3</v>
      </c>
      <c r="F15" s="1054">
        <v>0.42601757773960747</v>
      </c>
      <c r="G15" s="1094"/>
      <c r="H15" s="1096" t="s">
        <v>118</v>
      </c>
      <c r="I15" s="1054">
        <v>0.27484874675885912</v>
      </c>
      <c r="J15" s="1054">
        <v>0.1411235222585781</v>
      </c>
      <c r="K15" s="1054">
        <v>1.6971843753050608E-2</v>
      </c>
      <c r="L15" s="1097">
        <v>0.14144935492725774</v>
      </c>
      <c r="M15" s="113"/>
      <c r="S15" s="113"/>
    </row>
    <row r="16" spans="1:24" ht="15.75" customHeight="1" x14ac:dyDescent="0.35">
      <c r="B16" s="1082" t="s">
        <v>119</v>
      </c>
      <c r="C16" s="1057">
        <v>3.0069679881424946E-3</v>
      </c>
      <c r="D16" s="1057">
        <v>0.29411839858272615</v>
      </c>
      <c r="E16" s="1057">
        <v>0.19146875441393088</v>
      </c>
      <c r="F16" s="1057">
        <v>0.15888704507004894</v>
      </c>
      <c r="G16" s="1094"/>
      <c r="H16" s="1098" t="s">
        <v>119</v>
      </c>
      <c r="I16" s="1057">
        <v>0.26569904330462252</v>
      </c>
      <c r="J16" s="1057">
        <v>0.10371456868128424</v>
      </c>
      <c r="K16" s="1057">
        <v>0.17379056438004659</v>
      </c>
      <c r="L16" s="1099">
        <v>0.17643425748009883</v>
      </c>
      <c r="M16" s="113"/>
      <c r="S16" s="113"/>
    </row>
    <row r="17" spans="2:19" ht="15.75" customHeight="1" x14ac:dyDescent="0.35">
      <c r="B17" s="1084" t="s">
        <v>120</v>
      </c>
      <c r="C17" s="1054">
        <v>2.5682743581443685E-3</v>
      </c>
      <c r="D17" s="1054">
        <v>0.52953150751436229</v>
      </c>
      <c r="E17" s="1054">
        <v>0.26307364286338841</v>
      </c>
      <c r="F17" s="1054">
        <v>0.26534655707266264</v>
      </c>
      <c r="G17" s="1094"/>
      <c r="H17" s="1096" t="s">
        <v>120</v>
      </c>
      <c r="I17" s="1054">
        <v>0.35309808362888562</v>
      </c>
      <c r="J17" s="1054">
        <v>0.18503892587160103</v>
      </c>
      <c r="K17" s="1054">
        <v>7.5808498472952429E-2</v>
      </c>
      <c r="L17" s="1097">
        <v>0.2008006221978223</v>
      </c>
      <c r="M17" s="113"/>
      <c r="S17" s="113"/>
    </row>
    <row r="18" spans="2:19" ht="15.75" customHeight="1" x14ac:dyDescent="0.35">
      <c r="B18" s="1082" t="s">
        <v>121</v>
      </c>
      <c r="C18" s="1057">
        <v>1.9553810245838799E-2</v>
      </c>
      <c r="D18" s="1057">
        <v>2.1259108156564472E-2</v>
      </c>
      <c r="E18" s="1057">
        <v>0.50299642849936443</v>
      </c>
      <c r="F18" s="1057">
        <v>0.13645391585069597</v>
      </c>
      <c r="G18" s="1094"/>
      <c r="H18" s="1098" t="s">
        <v>121</v>
      </c>
      <c r="I18" s="1057">
        <v>4.1993264387685157E-2</v>
      </c>
      <c r="J18" s="1057">
        <v>0.22801409104015444</v>
      </c>
      <c r="K18" s="1057">
        <v>0.14681969682178866</v>
      </c>
      <c r="L18" s="1099">
        <v>0.14426754506359227</v>
      </c>
      <c r="M18" s="1052"/>
      <c r="S18" s="1052"/>
    </row>
    <row r="19" spans="2:19" ht="15.75" customHeight="1" x14ac:dyDescent="0.35">
      <c r="B19" s="1084" t="s">
        <v>122</v>
      </c>
      <c r="C19" s="1054">
        <v>8.5183229125849696E-5</v>
      </c>
      <c r="D19" s="1054">
        <v>3.1939765860223066E-4</v>
      </c>
      <c r="E19" s="1054">
        <v>3.0690691902580763E-2</v>
      </c>
      <c r="F19" s="1085">
        <v>7.533779084624815E-3</v>
      </c>
      <c r="G19" s="1052"/>
      <c r="H19" s="1096" t="s">
        <v>122</v>
      </c>
      <c r="I19" s="1054">
        <v>2.6376180967424673E-3</v>
      </c>
      <c r="J19" s="1054">
        <v>0.1121767146815099</v>
      </c>
      <c r="K19" s="1054">
        <v>0.20487539570753205</v>
      </c>
      <c r="L19" s="1097">
        <v>0.10895781864763474</v>
      </c>
    </row>
    <row r="20" spans="2:19" x14ac:dyDescent="0.35">
      <c r="B20" s="1082" t="s">
        <v>123</v>
      </c>
      <c r="C20" s="1057">
        <v>6.8146583300679765E-5</v>
      </c>
      <c r="D20" s="1057">
        <v>5.110362537635691E-5</v>
      </c>
      <c r="E20" s="1057">
        <v>6.0533909078068565E-5</v>
      </c>
      <c r="F20" s="1083">
        <v>5.9843243050905576E-5</v>
      </c>
      <c r="G20" s="1052"/>
      <c r="H20" s="1100" t="s">
        <v>123</v>
      </c>
      <c r="I20" s="1101">
        <v>1.0610079575596816E-2</v>
      </c>
      <c r="J20" s="1101">
        <v>0.20247721488836234</v>
      </c>
      <c r="K20" s="1101">
        <v>0.36292133264534843</v>
      </c>
      <c r="L20" s="1102">
        <v>0.19620733827431605</v>
      </c>
    </row>
    <row r="21" spans="2:19" x14ac:dyDescent="0.35">
      <c r="B21" s="1304" t="s">
        <v>0</v>
      </c>
      <c r="C21" s="1305">
        <v>1</v>
      </c>
      <c r="D21" s="1305">
        <v>1</v>
      </c>
      <c r="E21" s="1305">
        <v>1</v>
      </c>
      <c r="F21" s="1306">
        <v>1</v>
      </c>
      <c r="G21" s="113"/>
      <c r="H21" s="1059" t="s">
        <v>0</v>
      </c>
      <c r="I21" s="1310">
        <v>0.99999999999999989</v>
      </c>
      <c r="J21" s="1310">
        <v>1</v>
      </c>
      <c r="K21" s="1310">
        <v>1</v>
      </c>
      <c r="L21" s="1311">
        <v>1</v>
      </c>
    </row>
    <row r="23" spans="2:19" ht="15" customHeight="1" x14ac:dyDescent="0.35"/>
    <row r="24" spans="2:19" ht="15" customHeight="1" x14ac:dyDescent="0.35">
      <c r="H24" s="700"/>
      <c r="I24" s="700"/>
      <c r="J24" s="700"/>
      <c r="K24" s="700"/>
      <c r="L24" s="700"/>
    </row>
    <row r="25" spans="2:19" ht="15" customHeight="1" x14ac:dyDescent="0.35">
      <c r="B25" s="1654" t="s">
        <v>126</v>
      </c>
      <c r="C25" s="1655"/>
      <c r="D25" s="1655"/>
      <c r="E25" s="1655"/>
      <c r="F25" s="1656"/>
      <c r="H25" s="700" t="s">
        <v>128</v>
      </c>
      <c r="I25" s="700"/>
      <c r="J25" s="700"/>
      <c r="K25" s="700"/>
      <c r="L25" s="700"/>
    </row>
    <row r="26" spans="2:19" ht="15" customHeight="1" x14ac:dyDescent="0.35">
      <c r="B26" s="1063" t="s">
        <v>124</v>
      </c>
      <c r="C26" s="1088" t="s">
        <v>48</v>
      </c>
      <c r="D26" s="1087" t="s">
        <v>33</v>
      </c>
      <c r="E26" s="1087" t="s">
        <v>32</v>
      </c>
      <c r="F26" s="1065" t="s">
        <v>0</v>
      </c>
      <c r="H26" s="700" t="s">
        <v>124</v>
      </c>
      <c r="I26" s="700" t="s">
        <v>48</v>
      </c>
      <c r="J26" s="700" t="s">
        <v>33</v>
      </c>
      <c r="K26" s="700" t="s">
        <v>32</v>
      </c>
      <c r="L26" s="700" t="s">
        <v>0</v>
      </c>
    </row>
    <row r="27" spans="2:19" ht="7.5" customHeight="1" x14ac:dyDescent="0.35">
      <c r="H27" s="700" t="s">
        <v>115</v>
      </c>
      <c r="I27" s="700">
        <v>2.1696751643330573E-2</v>
      </c>
      <c r="J27" s="700">
        <v>1.1960742902215001E-2</v>
      </c>
      <c r="K27" s="700">
        <v>2.5850950174646139E-3</v>
      </c>
      <c r="L27" s="700">
        <v>1.1473116702382272E-2</v>
      </c>
    </row>
    <row r="28" spans="2:19" x14ac:dyDescent="0.35">
      <c r="B28" s="1090" t="s">
        <v>115</v>
      </c>
      <c r="C28" s="1091">
        <v>0</v>
      </c>
      <c r="D28" s="1091">
        <v>2.7240533914464724E-4</v>
      </c>
      <c r="E28" s="1091">
        <v>1.0159160176092109E-3</v>
      </c>
      <c r="F28" s="1095">
        <v>3.8062612998382341E-4</v>
      </c>
      <c r="H28" s="700" t="s">
        <v>116</v>
      </c>
      <c r="I28" s="700">
        <v>4.1526159907522044E-2</v>
      </c>
      <c r="J28" s="700">
        <v>1.7426048127443333E-2</v>
      </c>
      <c r="K28" s="700">
        <v>1.8549579022535165E-2</v>
      </c>
      <c r="L28" s="700">
        <v>2.4092829570375247E-2</v>
      </c>
    </row>
    <row r="29" spans="2:19" ht="15.75" customHeight="1" x14ac:dyDescent="0.35">
      <c r="B29" s="1096" t="s">
        <v>116</v>
      </c>
      <c r="C29" s="1054">
        <v>1.8018018018018018E-3</v>
      </c>
      <c r="D29" s="1054">
        <v>8.1721601743394172E-4</v>
      </c>
      <c r="E29" s="1054">
        <v>3.3863867253640368E-4</v>
      </c>
      <c r="F29" s="1097">
        <v>1.0467218574555144E-3</v>
      </c>
      <c r="H29" s="700" t="s">
        <v>117</v>
      </c>
      <c r="I29" s="700">
        <v>8.3414844353851311E-2</v>
      </c>
      <c r="J29" s="702">
        <v>4.5334448232611665E-2</v>
      </c>
      <c r="K29" s="702">
        <v>2.9305124245091366E-2</v>
      </c>
      <c r="L29" s="700">
        <v>5.0112155350364729E-2</v>
      </c>
    </row>
    <row r="30" spans="2:19" ht="15.75" customHeight="1" x14ac:dyDescent="0.35">
      <c r="B30" s="1098" t="s">
        <v>117</v>
      </c>
      <c r="C30" s="1057">
        <v>4.633204633204633E-3</v>
      </c>
      <c r="D30" s="1057">
        <v>5.4481067828929448E-4</v>
      </c>
      <c r="E30" s="1057">
        <v>1.0159160176092109E-3</v>
      </c>
      <c r="F30" s="1099">
        <v>2.1886002474069844E-3</v>
      </c>
      <c r="H30" s="700" t="s">
        <v>118</v>
      </c>
      <c r="I30" s="700">
        <v>0.68189497732511606</v>
      </c>
      <c r="J30" s="702">
        <v>0.12110306065712968</v>
      </c>
      <c r="K30" s="702">
        <v>9.1153660926316493E-2</v>
      </c>
      <c r="L30" s="700">
        <v>0.25812544942634419</v>
      </c>
    </row>
    <row r="31" spans="2:19" ht="15.75" customHeight="1" x14ac:dyDescent="0.35">
      <c r="B31" s="1096" t="s">
        <v>118</v>
      </c>
      <c r="C31" s="1054">
        <v>0.12921492921492922</v>
      </c>
      <c r="D31" s="1054">
        <v>5.9656769272677747E-2</v>
      </c>
      <c r="E31" s="1054">
        <v>2.0318320352184218E-3</v>
      </c>
      <c r="F31" s="1097">
        <v>6.9178799124559903E-2</v>
      </c>
      <c r="H31" s="700" t="s">
        <v>119</v>
      </c>
      <c r="I31" s="700">
        <v>0.10526891796685295</v>
      </c>
      <c r="J31" s="700">
        <v>0.48961462701877945</v>
      </c>
      <c r="K31" s="700">
        <v>0.10655352032371811</v>
      </c>
      <c r="L31" s="700">
        <v>0.26524293170866081</v>
      </c>
    </row>
    <row r="32" spans="2:19" ht="15.75" customHeight="1" x14ac:dyDescent="0.35">
      <c r="B32" s="1098" t="s">
        <v>119</v>
      </c>
      <c r="C32" s="1057">
        <v>0.18378378378378379</v>
      </c>
      <c r="D32" s="1057">
        <v>5.3119041133206209E-2</v>
      </c>
      <c r="E32" s="1057">
        <v>5.5875380968506604E-2</v>
      </c>
      <c r="F32" s="1099">
        <v>0.10219811590065658</v>
      </c>
      <c r="H32" s="700" t="s">
        <v>120</v>
      </c>
      <c r="I32" s="700">
        <v>5.922146145269739E-2</v>
      </c>
      <c r="J32" s="700">
        <v>0.21355206048041239</v>
      </c>
      <c r="K32" s="700">
        <v>0.38330814664740298</v>
      </c>
      <c r="L32" s="700">
        <v>0.22803490231573073</v>
      </c>
    </row>
    <row r="33" spans="2:12" ht="15.75" customHeight="1" x14ac:dyDescent="0.35">
      <c r="B33" s="1096" t="s">
        <v>120</v>
      </c>
      <c r="C33" s="1054">
        <v>0.5871299871299871</v>
      </c>
      <c r="D33" s="1054">
        <v>0.12775810405883956</v>
      </c>
      <c r="E33" s="1054">
        <v>3.9620724686759229E-2</v>
      </c>
      <c r="F33" s="1097">
        <v>0.27281377866590539</v>
      </c>
      <c r="H33" s="700" t="s">
        <v>121</v>
      </c>
      <c r="I33" s="700">
        <v>9.2341156111274509E-4</v>
      </c>
      <c r="J33" s="700">
        <v>8.0527048519669492E-2</v>
      </c>
      <c r="K33" s="700">
        <v>0.14948159711266476</v>
      </c>
      <c r="L33" s="700">
        <v>8.2000407837637693E-2</v>
      </c>
    </row>
    <row r="34" spans="2:12" ht="15.75" customHeight="1" x14ac:dyDescent="0.35">
      <c r="B34" s="1098" t="s">
        <v>121</v>
      </c>
      <c r="C34" s="1057">
        <v>8.2882882882882883E-2</v>
      </c>
      <c r="D34" s="1057">
        <v>0.11849632252792154</v>
      </c>
      <c r="E34" s="1057">
        <v>4.6732136810023701E-2</v>
      </c>
      <c r="F34" s="1099">
        <v>8.5165096583880481E-2</v>
      </c>
      <c r="H34" s="700" t="s">
        <v>122</v>
      </c>
      <c r="I34" s="700">
        <v>7.7976976271742918E-4</v>
      </c>
      <c r="J34" s="700">
        <v>9.0987849609282401E-3</v>
      </c>
      <c r="K34" s="700">
        <v>0.13038400008856857</v>
      </c>
      <c r="L34" s="700">
        <v>4.6133949621319177E-2</v>
      </c>
    </row>
    <row r="35" spans="2:12" ht="15.75" customHeight="1" x14ac:dyDescent="0.35">
      <c r="B35" s="1096" t="s">
        <v>122</v>
      </c>
      <c r="C35" s="1054">
        <v>4.375804375804376E-3</v>
      </c>
      <c r="D35" s="1054">
        <v>0.41950422228275674</v>
      </c>
      <c r="E35" s="1054">
        <v>0.15238740264138165</v>
      </c>
      <c r="F35" s="1097">
        <v>0.1909791607193834</v>
      </c>
      <c r="H35" s="700" t="s">
        <v>123</v>
      </c>
      <c r="I35" s="700">
        <v>5.2737060267994554E-3</v>
      </c>
      <c r="J35" s="700">
        <v>1.1383179100810744E-2</v>
      </c>
      <c r="K35" s="700">
        <v>8.8679276616237937E-2</v>
      </c>
      <c r="L35" s="700">
        <v>3.4784257467185171E-2</v>
      </c>
    </row>
    <row r="36" spans="2:12" x14ac:dyDescent="0.35">
      <c r="B36" s="1100" t="s">
        <v>123</v>
      </c>
      <c r="C36" s="1101">
        <v>6.1776061776061776E-3</v>
      </c>
      <c r="D36" s="1101">
        <v>0.21983110868973033</v>
      </c>
      <c r="E36" s="1101">
        <v>0.70098205215035558</v>
      </c>
      <c r="F36" s="1102">
        <v>0.27604910077076789</v>
      </c>
      <c r="H36" s="700" t="s">
        <v>0</v>
      </c>
      <c r="I36" s="700">
        <v>0.99999999999999989</v>
      </c>
      <c r="J36" s="700">
        <v>1</v>
      </c>
      <c r="K36" s="700">
        <v>1</v>
      </c>
      <c r="L36" s="700">
        <v>1.0000000000000002</v>
      </c>
    </row>
    <row r="37" spans="2:12" x14ac:dyDescent="0.35">
      <c r="B37" s="1059" t="s">
        <v>0</v>
      </c>
      <c r="C37" s="1310">
        <f>SUM(C28:C36)</f>
        <v>1</v>
      </c>
      <c r="D37" s="1310">
        <f>SUM(D28:D36)</f>
        <v>1</v>
      </c>
      <c r="E37" s="1310">
        <f>SUM(E28:E36)</f>
        <v>1</v>
      </c>
      <c r="F37" s="1311">
        <f>SUM(F28:F36)</f>
        <v>1</v>
      </c>
    </row>
    <row r="38" spans="2:12" x14ac:dyDescent="0.35">
      <c r="H38" s="700"/>
      <c r="I38" s="700"/>
      <c r="J38" s="700"/>
      <c r="K38" s="700"/>
      <c r="L38" s="700"/>
    </row>
    <row r="39" spans="2:12" x14ac:dyDescent="0.35">
      <c r="H39" s="700"/>
      <c r="I39" s="700"/>
      <c r="J39" s="700"/>
      <c r="K39" s="700"/>
      <c r="L39" s="700"/>
    </row>
    <row r="40" spans="2:12" x14ac:dyDescent="0.3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80"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66</v>
      </c>
      <c r="C1" s="700" t="s">
        <v>66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05" t="s">
        <v>458</v>
      </c>
      <c r="C6" s="1505"/>
      <c r="D6" s="1505"/>
      <c r="E6" s="1505"/>
      <c r="F6" s="1505"/>
      <c r="G6" s="1505"/>
      <c r="H6" s="1505"/>
      <c r="I6" s="1505"/>
      <c r="J6" s="1016"/>
      <c r="K6" s="1016"/>
      <c r="L6" s="1016"/>
      <c r="M6" s="1067"/>
      <c r="N6" s="1067"/>
      <c r="O6" s="1067"/>
      <c r="P6" s="1067"/>
      <c r="Q6" s="1067"/>
      <c r="R6" s="1067"/>
    </row>
    <row r="7" spans="1:18" s="621" customFormat="1" ht="15.75" customHeight="1" x14ac:dyDescent="0.25">
      <c r="A7" s="1015"/>
      <c r="B7" s="1645" t="str">
        <f>porsaad!$B$6</f>
        <v>Situación a 31 de octubre de 2024</v>
      </c>
      <c r="C7" s="1645"/>
      <c r="D7" s="1645"/>
      <c r="E7" s="1645"/>
      <c r="F7" s="1645"/>
      <c r="G7" s="1645"/>
      <c r="H7" s="1645"/>
      <c r="I7" s="1645"/>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8" t="s">
        <v>12</v>
      </c>
      <c r="C9" s="1660" t="s">
        <v>48</v>
      </c>
      <c r="D9" s="1660"/>
      <c r="E9" s="1661" t="s">
        <v>33</v>
      </c>
      <c r="F9" s="1662"/>
      <c r="G9" s="1663" t="s">
        <v>32</v>
      </c>
      <c r="H9" s="1664"/>
      <c r="I9" s="1070"/>
      <c r="J9" s="1070"/>
      <c r="K9" s="1070"/>
      <c r="L9" s="1070"/>
      <c r="M9" s="1070"/>
      <c r="N9" s="1070"/>
      <c r="O9" s="1070"/>
    </row>
    <row r="10" spans="1:18" ht="46.5" customHeight="1" x14ac:dyDescent="0.35">
      <c r="B10" s="1659"/>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154.09048690077745</v>
      </c>
      <c r="D11" s="1073">
        <v>0.21096312847672083</v>
      </c>
      <c r="E11" s="1072">
        <v>274.11656719630247</v>
      </c>
      <c r="F11" s="1073">
        <v>0.13875285798567313</v>
      </c>
      <c r="G11" s="1072">
        <v>404.94003565214376</v>
      </c>
      <c r="H11" s="1073">
        <v>0.11902916496992433</v>
      </c>
      <c r="I11" s="1070"/>
      <c r="J11" s="1070"/>
      <c r="K11" s="1070"/>
      <c r="L11" s="1070"/>
      <c r="M11" s="1070"/>
      <c r="N11" s="1070"/>
      <c r="O11" s="1070"/>
    </row>
    <row r="12" spans="1:18" ht="15" customHeight="1" x14ac:dyDescent="0.35">
      <c r="B12" s="1074" t="s">
        <v>7</v>
      </c>
      <c r="C12" s="1075">
        <v>134.83209307289999</v>
      </c>
      <c r="D12" s="1076">
        <v>0.26763021728696385</v>
      </c>
      <c r="E12" s="1075">
        <v>231.57232741145816</v>
      </c>
      <c r="F12" s="1076">
        <v>0.31263077279004609</v>
      </c>
      <c r="G12" s="1075">
        <v>350.06898824934541</v>
      </c>
      <c r="H12" s="1076">
        <v>0.20957548071442189</v>
      </c>
      <c r="I12" s="1070"/>
      <c r="J12" s="1070"/>
      <c r="K12" s="1070"/>
      <c r="L12" s="1070"/>
      <c r="M12" s="1070"/>
      <c r="N12" s="1070"/>
      <c r="O12" s="1070"/>
    </row>
    <row r="13" spans="1:18" ht="15" customHeight="1" x14ac:dyDescent="0.35">
      <c r="B13" s="1074" t="s">
        <v>37</v>
      </c>
      <c r="C13" s="1075">
        <v>124.01358814037904</v>
      </c>
      <c r="D13" s="1076">
        <v>0.28966666094763122</v>
      </c>
      <c r="E13" s="1075">
        <v>208.63133473586223</v>
      </c>
      <c r="F13" s="1076">
        <v>0.33884975162777908</v>
      </c>
      <c r="G13" s="1075">
        <v>288.64775422206634</v>
      </c>
      <c r="H13" s="1076">
        <v>0.37415760171074897</v>
      </c>
      <c r="I13" s="1070"/>
      <c r="J13" s="1070"/>
      <c r="K13" s="1070"/>
      <c r="L13" s="1070"/>
      <c r="M13" s="1070"/>
      <c r="N13" s="1070"/>
      <c r="O13" s="1070"/>
    </row>
    <row r="14" spans="1:18" ht="15" customHeight="1" x14ac:dyDescent="0.35">
      <c r="B14" s="1074" t="s">
        <v>38</v>
      </c>
      <c r="C14" s="1075">
        <v>165.00683102912149</v>
      </c>
      <c r="D14" s="1076">
        <v>0.12652701702235067</v>
      </c>
      <c r="E14" s="1075">
        <v>280.3189493857887</v>
      </c>
      <c r="F14" s="1076">
        <v>0.18192946586789574</v>
      </c>
      <c r="G14" s="1075">
        <v>392.83244434224633</v>
      </c>
      <c r="H14" s="1076">
        <v>0.20644184502106588</v>
      </c>
      <c r="I14" s="1070"/>
      <c r="J14" s="1070"/>
      <c r="K14" s="1070"/>
      <c r="L14" s="1070"/>
      <c r="M14" s="1070"/>
      <c r="N14" s="1070"/>
      <c r="O14" s="1070"/>
    </row>
    <row r="15" spans="1:18" ht="15" customHeight="1" x14ac:dyDescent="0.35">
      <c r="B15" s="1074" t="s">
        <v>6</v>
      </c>
      <c r="C15" s="1075">
        <v>154.84275302245052</v>
      </c>
      <c r="D15" s="1076">
        <v>0.16916257315771793</v>
      </c>
      <c r="E15" s="1075">
        <v>260.98316973756255</v>
      </c>
      <c r="F15" s="1076">
        <v>0.23105577430251015</v>
      </c>
      <c r="G15" s="1075">
        <v>380.11058618502273</v>
      </c>
      <c r="H15" s="1076">
        <v>0.27021573532764209</v>
      </c>
      <c r="I15" s="1070"/>
      <c r="J15" s="1070"/>
      <c r="K15" s="1070"/>
      <c r="L15" s="1070"/>
      <c r="M15" s="1070"/>
      <c r="N15" s="1070"/>
      <c r="O15" s="1070"/>
    </row>
    <row r="16" spans="1:18" ht="15" customHeight="1" x14ac:dyDescent="0.35">
      <c r="B16" s="1074" t="s">
        <v>5</v>
      </c>
      <c r="C16" s="1075">
        <v>137.21647858425237</v>
      </c>
      <c r="D16" s="1076">
        <v>0.36984730165213725</v>
      </c>
      <c r="E16" s="1075">
        <v>220.44458759954753</v>
      </c>
      <c r="F16" s="1076">
        <v>0.33426311843165607</v>
      </c>
      <c r="G16" s="1075">
        <v>300.23614631633473</v>
      </c>
      <c r="H16" s="1076">
        <v>0.33774177708410152</v>
      </c>
      <c r="I16" s="1070"/>
      <c r="J16" s="1070"/>
      <c r="K16" s="1070"/>
      <c r="L16" s="1070"/>
      <c r="M16" s="1070"/>
      <c r="N16" s="1070"/>
      <c r="O16" s="1070"/>
    </row>
    <row r="17" spans="1:15" ht="15" customHeight="1" x14ac:dyDescent="0.35">
      <c r="B17" s="1074" t="s">
        <v>4</v>
      </c>
      <c r="C17" s="1075">
        <v>130.11688534411635</v>
      </c>
      <c r="D17" s="1076">
        <v>0.29419310529205589</v>
      </c>
      <c r="E17" s="1075">
        <v>215.30606403866221</v>
      </c>
      <c r="F17" s="1076">
        <v>0.36250863969942715</v>
      </c>
      <c r="G17" s="1075">
        <v>289.69801514050846</v>
      </c>
      <c r="H17" s="1076">
        <v>0.38801454079601511</v>
      </c>
      <c r="I17" s="1070"/>
      <c r="J17" s="1070"/>
      <c r="K17" s="1070"/>
      <c r="L17" s="1070"/>
      <c r="M17" s="1070"/>
      <c r="N17" s="1070"/>
      <c r="O17" s="1070"/>
    </row>
    <row r="18" spans="1:15" ht="15" customHeight="1" x14ac:dyDescent="0.35">
      <c r="B18" s="1074" t="s">
        <v>40</v>
      </c>
      <c r="C18" s="1075">
        <v>150.07121428571057</v>
      </c>
      <c r="D18" s="1076">
        <v>0.17490708409586989</v>
      </c>
      <c r="E18" s="1075">
        <v>257.64263177035446</v>
      </c>
      <c r="F18" s="1076">
        <v>0.20285505301511614</v>
      </c>
      <c r="G18" s="1075">
        <v>354.54814456129719</v>
      </c>
      <c r="H18" s="1076">
        <v>0.23574712359585681</v>
      </c>
      <c r="I18" s="1070"/>
      <c r="J18" s="1070"/>
      <c r="K18" s="1070"/>
      <c r="L18" s="1070"/>
      <c r="M18" s="1070"/>
      <c r="N18" s="1070"/>
      <c r="O18" s="1070"/>
    </row>
    <row r="19" spans="1:15" ht="15" customHeight="1" x14ac:dyDescent="0.35">
      <c r="B19" s="1074" t="s">
        <v>41</v>
      </c>
      <c r="C19" s="1075">
        <v>176.90866793127225</v>
      </c>
      <c r="D19" s="1076">
        <v>6.1655890773608002E-2</v>
      </c>
      <c r="E19" s="1075">
        <v>292.09364148925306</v>
      </c>
      <c r="F19" s="1076">
        <v>0.17826883403918561</v>
      </c>
      <c r="G19" s="1075">
        <v>402.18528599327072</v>
      </c>
      <c r="H19" s="1076">
        <v>0.23143523845276068</v>
      </c>
      <c r="I19" s="1070"/>
      <c r="J19" s="1070"/>
      <c r="K19" s="1070"/>
      <c r="L19" s="1070"/>
      <c r="M19" s="1070"/>
      <c r="N19" s="1070"/>
      <c r="O19" s="1070"/>
    </row>
    <row r="20" spans="1:15" ht="15" customHeight="1" x14ac:dyDescent="0.35">
      <c r="B20" s="1074" t="s">
        <v>3</v>
      </c>
      <c r="C20" s="1075">
        <v>179.92006666197358</v>
      </c>
      <c r="D20" s="1076">
        <v>0.12145495626248173</v>
      </c>
      <c r="E20" s="1075">
        <v>308.98260421872232</v>
      </c>
      <c r="F20" s="1076">
        <v>0.10966739097412716</v>
      </c>
      <c r="G20" s="1075">
        <v>437.96986026620232</v>
      </c>
      <c r="H20" s="1076">
        <v>0.11458226549243496</v>
      </c>
      <c r="I20" s="1070"/>
      <c r="J20" s="1070"/>
      <c r="K20" s="1070"/>
      <c r="L20" s="1070"/>
      <c r="M20" s="1070"/>
      <c r="N20" s="1070"/>
      <c r="O20" s="1070"/>
    </row>
    <row r="21" spans="1:15" ht="15" customHeight="1" x14ac:dyDescent="0.35">
      <c r="B21" s="1074" t="s">
        <v>2</v>
      </c>
      <c r="C21" s="1075">
        <v>133.33516893374295</v>
      </c>
      <c r="D21" s="1076">
        <v>0.21498737011632105</v>
      </c>
      <c r="E21" s="1075">
        <v>230.55345166163289</v>
      </c>
      <c r="F21" s="1076">
        <v>0.2269797598416862</v>
      </c>
      <c r="G21" s="1075">
        <v>322.19289825283056</v>
      </c>
      <c r="H21" s="1076">
        <v>0.27327693753091564</v>
      </c>
      <c r="I21" s="1070"/>
      <c r="J21" s="1070"/>
      <c r="K21" s="1070"/>
      <c r="L21" s="1070"/>
      <c r="M21" s="1070"/>
      <c r="N21" s="1070"/>
      <c r="O21" s="1070"/>
    </row>
    <row r="22" spans="1:15" ht="15" customHeight="1" x14ac:dyDescent="0.35">
      <c r="B22" s="1074" t="s">
        <v>35</v>
      </c>
      <c r="C22" s="1075">
        <v>309.68191106405675</v>
      </c>
      <c r="D22" s="1076">
        <v>0.41195843542576238</v>
      </c>
      <c r="E22" s="1075">
        <v>355.27604284903316</v>
      </c>
      <c r="F22" s="1076">
        <v>0.23496539679000247</v>
      </c>
      <c r="G22" s="1075">
        <v>385.6676566555131</v>
      </c>
      <c r="H22" s="1076">
        <v>0.2056925477607924</v>
      </c>
      <c r="I22" s="1070"/>
      <c r="J22" s="1070"/>
      <c r="K22" s="1070"/>
      <c r="L22" s="1070"/>
      <c r="M22" s="1070"/>
      <c r="N22" s="1070"/>
      <c r="O22" s="1070"/>
    </row>
    <row r="23" spans="1:15" ht="15" customHeight="1" x14ac:dyDescent="0.35">
      <c r="B23" s="1074" t="s">
        <v>42</v>
      </c>
      <c r="C23" s="1075">
        <v>180.8652716170686</v>
      </c>
      <c r="D23" s="1076">
        <v>8.660513475060283E-2</v>
      </c>
      <c r="E23" s="1075">
        <v>277.00325910527249</v>
      </c>
      <c r="F23" s="1076">
        <v>0.16190496839963087</v>
      </c>
      <c r="G23" s="1075">
        <v>389.54130760514124</v>
      </c>
      <c r="H23" s="1076">
        <v>0.19046378055587879</v>
      </c>
      <c r="I23" s="1070"/>
      <c r="J23" s="1070"/>
      <c r="K23" s="1070"/>
      <c r="L23" s="1070"/>
      <c r="M23" s="1070"/>
      <c r="N23" s="1070"/>
      <c r="O23" s="1070"/>
    </row>
    <row r="24" spans="1:15" ht="15" customHeight="1" x14ac:dyDescent="0.35">
      <c r="B24" s="1074" t="s">
        <v>43</v>
      </c>
      <c r="C24" s="1075">
        <v>138.86415559558782</v>
      </c>
      <c r="D24" s="1076">
        <v>0.24023870995867963</v>
      </c>
      <c r="E24" s="1075">
        <v>245.36619487483114</v>
      </c>
      <c r="F24" s="1076">
        <v>0.27614992460490861</v>
      </c>
      <c r="G24" s="1075">
        <v>342.08235539411436</v>
      </c>
      <c r="H24" s="1076">
        <v>0.29757043597295385</v>
      </c>
      <c r="I24" s="1070"/>
      <c r="J24" s="1070"/>
      <c r="K24" s="1070"/>
      <c r="L24" s="1070"/>
      <c r="M24" s="1070"/>
      <c r="N24" s="1070"/>
      <c r="O24" s="1070"/>
    </row>
    <row r="25" spans="1:15" ht="15" customHeight="1" x14ac:dyDescent="0.35">
      <c r="B25" s="1074" t="s">
        <v>44</v>
      </c>
      <c r="C25" s="1075">
        <v>111.1491474480155</v>
      </c>
      <c r="D25" s="1076">
        <v>0.36915676055108804</v>
      </c>
      <c r="E25" s="1075">
        <v>236.97857561929933</v>
      </c>
      <c r="F25" s="1076">
        <v>0.44675424940857728</v>
      </c>
      <c r="G25" s="1075">
        <v>292.19822040208476</v>
      </c>
      <c r="H25" s="1076">
        <v>0.4370217120666115</v>
      </c>
      <c r="I25" s="1070"/>
      <c r="J25" s="1070"/>
      <c r="K25" s="1070"/>
      <c r="L25" s="1070"/>
      <c r="M25" s="1070"/>
      <c r="N25" s="1070"/>
      <c r="O25" s="1070"/>
    </row>
    <row r="26" spans="1:15" ht="15" customHeight="1" x14ac:dyDescent="0.35">
      <c r="B26" s="1074" t="s">
        <v>45</v>
      </c>
      <c r="C26" s="1075">
        <v>166.97248786061118</v>
      </c>
      <c r="D26" s="1076">
        <v>0.17396773727240408</v>
      </c>
      <c r="E26" s="1075">
        <v>288.30023836274211</v>
      </c>
      <c r="F26" s="1076">
        <v>0.2510785595596573</v>
      </c>
      <c r="G26" s="1075">
        <v>387.78752720077659</v>
      </c>
      <c r="H26" s="1076">
        <v>0.29497813043423238</v>
      </c>
      <c r="I26" s="1070"/>
      <c r="J26" s="1070"/>
      <c r="K26" s="1070"/>
      <c r="L26" s="1070"/>
      <c r="M26" s="1070"/>
      <c r="N26" s="1070"/>
      <c r="O26" s="1070"/>
    </row>
    <row r="27" spans="1:15" ht="15" customHeight="1" x14ac:dyDescent="0.35">
      <c r="B27" s="1074" t="s">
        <v>46</v>
      </c>
      <c r="C27" s="1075">
        <v>160.63142857142859</v>
      </c>
      <c r="D27" s="1076">
        <v>0.13096926814252308</v>
      </c>
      <c r="E27" s="1075">
        <v>196.39703651685272</v>
      </c>
      <c r="F27" s="1076">
        <v>0.3694417608061597</v>
      </c>
      <c r="G27" s="1075">
        <v>265.90180672268787</v>
      </c>
      <c r="H27" s="1076">
        <v>0.39618321668847972</v>
      </c>
      <c r="I27" s="1070"/>
      <c r="J27" s="1070"/>
      <c r="K27" s="1070"/>
      <c r="L27" s="1070"/>
      <c r="M27" s="1070"/>
      <c r="N27" s="1070"/>
      <c r="O27" s="1070"/>
    </row>
    <row r="28" spans="1:15" ht="15" customHeight="1" x14ac:dyDescent="0.35">
      <c r="B28" s="1077" t="s">
        <v>1</v>
      </c>
      <c r="C28" s="1078">
        <v>172.31471816283926</v>
      </c>
      <c r="D28" s="1079">
        <v>0.10327056983842357</v>
      </c>
      <c r="E28" s="1078">
        <v>277.39745664739644</v>
      </c>
      <c r="F28" s="1079">
        <v>0.23885264790578165</v>
      </c>
      <c r="G28" s="1078">
        <v>384.9927312775319</v>
      </c>
      <c r="H28" s="1079">
        <v>0.27087635620590894</v>
      </c>
      <c r="I28" s="1070"/>
      <c r="J28" s="1070"/>
      <c r="K28" s="1070"/>
      <c r="L28" s="1070"/>
      <c r="M28" s="1070"/>
      <c r="N28" s="1070"/>
      <c r="O28" s="1070"/>
    </row>
    <row r="29" spans="1:15" ht="15" customHeight="1" x14ac:dyDescent="0.35">
      <c r="B29" s="1307" t="s">
        <v>0</v>
      </c>
      <c r="C29" s="1308">
        <v>168.31969819161068</v>
      </c>
      <c r="D29" s="1309">
        <v>0.27737693393955692</v>
      </c>
      <c r="E29" s="1308">
        <v>276.8369212202025</v>
      </c>
      <c r="F29" s="1309">
        <v>0.22823956963838848</v>
      </c>
      <c r="G29" s="1308">
        <v>383.98309138733123</v>
      </c>
      <c r="H29" s="1309">
        <v>0.23925729524289222</v>
      </c>
      <c r="I29" s="672"/>
      <c r="J29" s="672"/>
      <c r="K29" s="672"/>
      <c r="L29" s="672"/>
      <c r="M29" s="672"/>
      <c r="N29" s="672"/>
      <c r="O29" s="672"/>
    </row>
    <row r="30" spans="1:15" ht="7.5" customHeight="1"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7.15" customHeight="1" x14ac:dyDescent="0.35">
      <c r="B32" s="1657" t="s">
        <v>289</v>
      </c>
      <c r="C32" s="1657"/>
      <c r="D32" s="1657"/>
      <c r="E32" s="1657"/>
      <c r="F32" s="1657"/>
      <c r="G32" s="1657"/>
      <c r="H32" s="1657"/>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65</v>
      </c>
      <c r="C1" s="700" t="s">
        <v>65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05" t="s">
        <v>457</v>
      </c>
      <c r="C6" s="1505"/>
      <c r="D6" s="1505"/>
      <c r="E6" s="1505"/>
      <c r="F6" s="1505"/>
      <c r="G6" s="1505"/>
      <c r="H6" s="1505"/>
      <c r="I6" s="1505"/>
      <c r="J6" s="1016"/>
      <c r="K6" s="1016"/>
      <c r="L6" s="1016"/>
      <c r="M6" s="1067"/>
      <c r="N6" s="1067"/>
      <c r="O6" s="1067"/>
      <c r="P6" s="1067"/>
      <c r="Q6" s="1067"/>
      <c r="R6" s="1067"/>
    </row>
    <row r="7" spans="1:18" s="621" customFormat="1" ht="15.75" customHeight="1" x14ac:dyDescent="0.25">
      <c r="A7" s="1015"/>
      <c r="B7" s="1645" t="str">
        <f>porsaad!$B$6</f>
        <v>Situación a 31 de octubre de 2024</v>
      </c>
      <c r="C7" s="1645"/>
      <c r="D7" s="1645"/>
      <c r="E7" s="1645"/>
      <c r="F7" s="1645"/>
      <c r="G7" s="1645"/>
      <c r="H7" s="1645"/>
      <c r="I7" s="1645"/>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8" t="s">
        <v>12</v>
      </c>
      <c r="C9" s="1660" t="s">
        <v>48</v>
      </c>
      <c r="D9" s="1660"/>
      <c r="E9" s="1661" t="s">
        <v>33</v>
      </c>
      <c r="F9" s="1662"/>
      <c r="G9" s="1663" t="s">
        <v>32</v>
      </c>
      <c r="H9" s="1664"/>
      <c r="I9" s="1070"/>
      <c r="J9" s="1070"/>
      <c r="K9" s="1070"/>
      <c r="L9" s="1070"/>
      <c r="M9" s="1070"/>
      <c r="N9" s="1070"/>
      <c r="O9" s="1070"/>
    </row>
    <row r="10" spans="1:18" ht="46.5" customHeight="1" x14ac:dyDescent="0.35">
      <c r="B10" s="1659"/>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364</v>
      </c>
      <c r="D11" s="1073" t="s">
        <v>364</v>
      </c>
      <c r="E11" s="1072">
        <v>186.65249999999997</v>
      </c>
      <c r="F11" s="1073">
        <v>0.69045543617573379</v>
      </c>
      <c r="G11" s="1072">
        <v>691.10749999999985</v>
      </c>
      <c r="H11" s="1073">
        <v>0.2339074510107762</v>
      </c>
      <c r="I11" s="1070"/>
      <c r="J11" s="1070"/>
      <c r="K11" s="1070"/>
      <c r="L11" s="1070"/>
      <c r="M11" s="1070"/>
      <c r="N11" s="1070"/>
      <c r="O11" s="1070"/>
    </row>
    <row r="12" spans="1:18" ht="15" customHeight="1" x14ac:dyDescent="0.35">
      <c r="B12" s="1074" t="s">
        <v>7</v>
      </c>
      <c r="C12" s="1075" t="s">
        <v>364</v>
      </c>
      <c r="D12" s="1076" t="s">
        <v>364</v>
      </c>
      <c r="E12" s="1075" t="s">
        <v>364</v>
      </c>
      <c r="F12" s="1076" t="s">
        <v>364</v>
      </c>
      <c r="G12" s="1075" t="s">
        <v>364</v>
      </c>
      <c r="H12" s="1076" t="s">
        <v>364</v>
      </c>
      <c r="I12" s="1070"/>
      <c r="J12" s="1070"/>
      <c r="K12" s="1070"/>
      <c r="L12" s="1070"/>
      <c r="M12" s="1070"/>
      <c r="N12" s="1070"/>
      <c r="O12" s="1070"/>
    </row>
    <row r="13" spans="1:18" ht="15" customHeight="1" x14ac:dyDescent="0.35">
      <c r="B13" s="1074" t="s">
        <v>37</v>
      </c>
      <c r="C13" s="1075">
        <v>322.41666666666669</v>
      </c>
      <c r="D13" s="1076">
        <v>0.21414921168652185</v>
      </c>
      <c r="E13" s="1075">
        <v>520.59799999999996</v>
      </c>
      <c r="F13" s="1076">
        <v>0.26184102068997511</v>
      </c>
      <c r="G13" s="1075">
        <v>815.84363636363639</v>
      </c>
      <c r="H13" s="1076">
        <v>0.25518626372086772</v>
      </c>
      <c r="I13" s="1070"/>
      <c r="J13" s="1070"/>
      <c r="K13" s="1070"/>
      <c r="L13" s="1070"/>
      <c r="M13" s="1070"/>
      <c r="N13" s="1070"/>
      <c r="O13" s="1070"/>
    </row>
    <row r="14" spans="1:18" ht="15" customHeight="1" x14ac:dyDescent="0.3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35">
      <c r="B15" s="1074" t="s">
        <v>6</v>
      </c>
      <c r="C15" s="1075" t="s">
        <v>364</v>
      </c>
      <c r="D15" s="1076" t="s">
        <v>364</v>
      </c>
      <c r="E15" s="1075" t="s">
        <v>364</v>
      </c>
      <c r="F15" s="1076" t="s">
        <v>364</v>
      </c>
      <c r="G15" s="1075" t="s">
        <v>364</v>
      </c>
      <c r="H15" s="1076" t="s">
        <v>364</v>
      </c>
      <c r="I15" s="1070"/>
      <c r="J15" s="1070"/>
      <c r="K15" s="1070"/>
      <c r="L15" s="1070"/>
      <c r="M15" s="1070"/>
      <c r="N15" s="1070"/>
      <c r="O15" s="1070"/>
    </row>
    <row r="16" spans="1:18" ht="15" customHeight="1" x14ac:dyDescent="0.3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v>310.96770778652728</v>
      </c>
      <c r="D17" s="1076">
        <v>0.46906116372851636</v>
      </c>
      <c r="E17" s="1075">
        <v>553.33001107419682</v>
      </c>
      <c r="F17" s="1076">
        <v>0.50532467999403341</v>
      </c>
      <c r="G17" s="1075">
        <v>705.4038239999993</v>
      </c>
      <c r="H17" s="1076">
        <v>0.41319358962932717</v>
      </c>
      <c r="I17" s="1070"/>
      <c r="J17" s="1070"/>
      <c r="K17" s="1070"/>
      <c r="L17" s="1070"/>
      <c r="M17" s="1070"/>
      <c r="N17" s="1070"/>
      <c r="O17" s="1070"/>
    </row>
    <row r="18" spans="1:15" ht="15" customHeight="1" x14ac:dyDescent="0.35">
      <c r="B18" s="1074" t="s">
        <v>40</v>
      </c>
      <c r="C18" s="1075">
        <v>128.815</v>
      </c>
      <c r="D18" s="1076">
        <v>0.31634952295758045</v>
      </c>
      <c r="E18" s="1075">
        <v>800</v>
      </c>
      <c r="F18" s="1076">
        <v>0</v>
      </c>
      <c r="G18" s="1075">
        <v>995.10312499999998</v>
      </c>
      <c r="H18" s="1076">
        <v>0.41614336167000437</v>
      </c>
      <c r="I18" s="1070"/>
      <c r="J18" s="1070"/>
      <c r="K18" s="1070"/>
      <c r="L18" s="1070"/>
      <c r="M18" s="1070"/>
      <c r="N18" s="1070"/>
      <c r="O18" s="1070"/>
    </row>
    <row r="19" spans="1:15" ht="15" customHeight="1" x14ac:dyDescent="0.35">
      <c r="B19" s="1074" t="s">
        <v>41</v>
      </c>
      <c r="C19" s="1075">
        <v>208.29857142857142</v>
      </c>
      <c r="D19" s="1076">
        <v>0.42998324261293536</v>
      </c>
      <c r="E19" s="1075">
        <v>653.00250000000005</v>
      </c>
      <c r="F19" s="1076">
        <v>0.31608345683556766</v>
      </c>
      <c r="G19" s="1075">
        <v>825.34344262295031</v>
      </c>
      <c r="H19" s="1076">
        <v>0.46936084873979184</v>
      </c>
      <c r="I19" s="1070"/>
      <c r="J19" s="1070"/>
      <c r="K19" s="1070"/>
      <c r="L19" s="1070"/>
      <c r="M19" s="1070"/>
      <c r="N19" s="1070"/>
      <c r="O19" s="1070"/>
    </row>
    <row r="20" spans="1:15" ht="15" customHeight="1" x14ac:dyDescent="0.35">
      <c r="B20" s="1074" t="s">
        <v>3</v>
      </c>
      <c r="C20" s="1075">
        <v>301.44594202898554</v>
      </c>
      <c r="D20" s="1076">
        <v>5.2646417739769483E-2</v>
      </c>
      <c r="E20" s="1075">
        <v>1312.3404</v>
      </c>
      <c r="F20" s="1076">
        <v>0.31048904217164996</v>
      </c>
      <c r="G20" s="1075">
        <v>1470.0067948717947</v>
      </c>
      <c r="H20" s="1076">
        <v>0.19644331963114398</v>
      </c>
      <c r="I20" s="1070"/>
      <c r="J20" s="1070"/>
      <c r="K20" s="1070"/>
      <c r="L20" s="1070"/>
      <c r="M20" s="1070"/>
      <c r="N20" s="1070"/>
      <c r="O20" s="1070"/>
    </row>
    <row r="21" spans="1:15" ht="15" customHeight="1" x14ac:dyDescent="0.35">
      <c r="B21" s="1074" t="s">
        <v>2</v>
      </c>
      <c r="C21" s="1075" t="s">
        <v>364</v>
      </c>
      <c r="D21" s="1076" t="s">
        <v>364</v>
      </c>
      <c r="E21" s="1075" t="s">
        <v>364</v>
      </c>
      <c r="F21" s="1076" t="s">
        <v>364</v>
      </c>
      <c r="G21" s="1075" t="s">
        <v>364</v>
      </c>
      <c r="H21" s="1076" t="s">
        <v>364</v>
      </c>
      <c r="I21" s="1070"/>
      <c r="J21" s="1070"/>
      <c r="K21" s="1070"/>
      <c r="L21" s="1070"/>
      <c r="M21" s="1070"/>
      <c r="N21" s="1070"/>
      <c r="O21" s="1070"/>
    </row>
    <row r="22" spans="1:15" ht="15" customHeight="1" x14ac:dyDescent="0.35">
      <c r="B22" s="1074" t="s">
        <v>35</v>
      </c>
      <c r="C22" s="1075">
        <v>1125</v>
      </c>
      <c r="D22" s="1076">
        <v>1.0370899457402698</v>
      </c>
      <c r="E22" s="1075">
        <v>1824.7242553191491</v>
      </c>
      <c r="F22" s="1076">
        <v>0.15036570655367759</v>
      </c>
      <c r="G22" s="1075">
        <v>1864.6871428571433</v>
      </c>
      <c r="H22" s="1076">
        <v>0.1403102462706774</v>
      </c>
      <c r="I22" s="1070"/>
      <c r="J22" s="1070"/>
      <c r="K22" s="1070"/>
      <c r="L22" s="1070"/>
      <c r="M22" s="1070"/>
      <c r="N22" s="1070"/>
      <c r="O22" s="1070"/>
    </row>
    <row r="23" spans="1:15" ht="15" customHeight="1" x14ac:dyDescent="0.35">
      <c r="B23" s="1074" t="s">
        <v>42</v>
      </c>
      <c r="C23" s="1075" t="s">
        <v>364</v>
      </c>
      <c r="D23" s="1076" t="s">
        <v>364</v>
      </c>
      <c r="E23" s="1075">
        <v>528.46866666666676</v>
      </c>
      <c r="F23" s="1076">
        <v>0.32929546052297259</v>
      </c>
      <c r="G23" s="1075">
        <v>546.74477611940279</v>
      </c>
      <c r="H23" s="1076">
        <v>0.30480913359274953</v>
      </c>
      <c r="I23" s="1070"/>
      <c r="J23" s="1070"/>
      <c r="K23" s="1070"/>
      <c r="L23" s="1070"/>
      <c r="M23" s="1070"/>
      <c r="N23" s="1070"/>
      <c r="O23" s="1070"/>
    </row>
    <row r="24" spans="1:15" ht="15" customHeight="1" x14ac:dyDescent="0.35">
      <c r="B24" s="1074" t="s">
        <v>43</v>
      </c>
      <c r="C24" s="1075">
        <v>233.93</v>
      </c>
      <c r="D24" s="1076">
        <v>0</v>
      </c>
      <c r="E24" s="1075" t="s">
        <v>364</v>
      </c>
      <c r="F24" s="1076" t="s">
        <v>364</v>
      </c>
      <c r="G24" s="1075">
        <v>338.44499999999999</v>
      </c>
      <c r="H24" s="1076">
        <v>1.2819620613932949</v>
      </c>
      <c r="I24" s="1070"/>
      <c r="J24" s="1070"/>
      <c r="K24" s="1070"/>
      <c r="L24" s="1070"/>
      <c r="M24" s="1070"/>
      <c r="N24" s="1070"/>
      <c r="O24" s="1070"/>
    </row>
    <row r="25" spans="1:15" ht="15" customHeight="1" x14ac:dyDescent="0.35">
      <c r="B25" s="1074" t="s">
        <v>44</v>
      </c>
      <c r="C25" s="1075">
        <v>574.82357142857143</v>
      </c>
      <c r="D25" s="1076">
        <v>0.14931761392332446</v>
      </c>
      <c r="E25" s="1075">
        <v>981.66941176470573</v>
      </c>
      <c r="F25" s="1076">
        <v>0.46510318730355121</v>
      </c>
      <c r="G25" s="1075">
        <v>1046.71</v>
      </c>
      <c r="H25" s="1076">
        <v>0.38756867766335168</v>
      </c>
      <c r="I25" s="1070"/>
      <c r="J25" s="1070"/>
      <c r="K25" s="1070"/>
      <c r="L25" s="1070"/>
      <c r="M25" s="1070"/>
      <c r="N25" s="1070"/>
      <c r="O25" s="1070"/>
    </row>
    <row r="26" spans="1:15" ht="15" customHeight="1" x14ac:dyDescent="0.35">
      <c r="B26" s="1074" t="s">
        <v>45</v>
      </c>
      <c r="C26" s="1075">
        <v>291.08905799922161</v>
      </c>
      <c r="D26" s="1076">
        <v>0.18307590227171222</v>
      </c>
      <c r="E26" s="1075">
        <v>503.05191802010762</v>
      </c>
      <c r="F26" s="1076">
        <v>0.30075685521257106</v>
      </c>
      <c r="G26" s="1075">
        <v>805.47175967823091</v>
      </c>
      <c r="H26" s="1076">
        <v>0.29552363678485194</v>
      </c>
      <c r="I26" s="1070"/>
      <c r="J26" s="1070"/>
      <c r="K26" s="1070"/>
      <c r="L26" s="1070"/>
      <c r="M26" s="1070"/>
      <c r="N26" s="1070"/>
      <c r="O26" s="1070"/>
    </row>
    <row r="27" spans="1:15" ht="15" customHeight="1" x14ac:dyDescent="0.3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3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35">
      <c r="B29" s="1307" t="s">
        <v>0</v>
      </c>
      <c r="C29" s="1308">
        <v>298.58232947232989</v>
      </c>
      <c r="D29" s="1309">
        <v>0.32265672342394702</v>
      </c>
      <c r="E29" s="1308">
        <v>551.77060201579877</v>
      </c>
      <c r="F29" s="1309">
        <v>0.5003150706634607</v>
      </c>
      <c r="G29" s="1308">
        <v>827.93600406366534</v>
      </c>
      <c r="H29" s="1309">
        <v>0.40600642258176234</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7.5" customHeight="1" x14ac:dyDescent="0.35">
      <c r="B32" s="1657" t="s">
        <v>289</v>
      </c>
      <c r="C32" s="1657"/>
      <c r="D32" s="1657"/>
      <c r="E32" s="1657"/>
      <c r="F32" s="1657"/>
      <c r="G32" s="1657"/>
      <c r="H32" s="1657"/>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194</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05" t="s">
        <v>456</v>
      </c>
      <c r="C6" s="1505"/>
      <c r="D6" s="1505"/>
      <c r="E6" s="1505"/>
      <c r="F6" s="1505"/>
      <c r="G6" s="1505"/>
      <c r="H6" s="1505"/>
      <c r="I6" s="1505"/>
      <c r="J6" s="1016"/>
      <c r="K6" s="1016"/>
      <c r="L6" s="1016"/>
      <c r="M6" s="1067"/>
      <c r="N6" s="1067"/>
      <c r="O6" s="1067"/>
      <c r="P6" s="1067"/>
      <c r="Q6" s="1067"/>
      <c r="R6" s="1067"/>
    </row>
    <row r="7" spans="1:18" s="621" customFormat="1" ht="15.75" customHeight="1" x14ac:dyDescent="0.25">
      <c r="A7" s="1015"/>
      <c r="B7" s="1645" t="str">
        <f>porsaad!$B$6</f>
        <v>Situación a 31 de octubre de 2024</v>
      </c>
      <c r="C7" s="1645"/>
      <c r="D7" s="1645"/>
      <c r="E7" s="1645"/>
      <c r="F7" s="1645"/>
      <c r="G7" s="1645"/>
      <c r="H7" s="1645"/>
      <c r="I7" s="1645"/>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8" t="s">
        <v>12</v>
      </c>
      <c r="C9" s="1660" t="s">
        <v>48</v>
      </c>
      <c r="D9" s="1660"/>
      <c r="E9" s="1661" t="s">
        <v>33</v>
      </c>
      <c r="F9" s="1662"/>
      <c r="G9" s="1663" t="s">
        <v>32</v>
      </c>
      <c r="H9" s="1664"/>
      <c r="I9" s="1070"/>
      <c r="J9" s="1070"/>
      <c r="K9" s="1070"/>
      <c r="L9" s="1070"/>
      <c r="M9" s="1070"/>
      <c r="N9" s="1070"/>
      <c r="O9" s="1070"/>
    </row>
    <row r="10" spans="1:18" ht="46.5" customHeight="1" x14ac:dyDescent="0.35">
      <c r="B10" s="1659"/>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35">
      <c r="B12" s="1074" t="s">
        <v>7</v>
      </c>
      <c r="C12" s="1075" t="s">
        <v>364</v>
      </c>
      <c r="D12" s="1076" t="s">
        <v>364</v>
      </c>
      <c r="E12" s="1075">
        <v>150</v>
      </c>
      <c r="F12" s="1076">
        <v>0</v>
      </c>
      <c r="G12" s="1075">
        <v>290</v>
      </c>
      <c r="H12" s="1076">
        <v>0</v>
      </c>
      <c r="I12" s="1070"/>
      <c r="J12" s="1070"/>
      <c r="K12" s="1070"/>
      <c r="L12" s="1070"/>
      <c r="M12" s="1070"/>
      <c r="N12" s="1070"/>
      <c r="O12" s="1070"/>
    </row>
    <row r="13" spans="1:18" ht="15" customHeight="1" x14ac:dyDescent="0.35">
      <c r="B13" s="1074" t="s">
        <v>37</v>
      </c>
      <c r="C13" s="1075">
        <v>165.79066666666665</v>
      </c>
      <c r="D13" s="1076">
        <v>0.19225914386973808</v>
      </c>
      <c r="E13" s="1075">
        <v>260.62344086021454</v>
      </c>
      <c r="F13" s="1076">
        <v>0.24726102552622919</v>
      </c>
      <c r="G13" s="1075">
        <v>419.36578947368463</v>
      </c>
      <c r="H13" s="1076">
        <v>0.21279602004135351</v>
      </c>
      <c r="I13" s="1070"/>
      <c r="J13" s="1070"/>
      <c r="K13" s="1070"/>
      <c r="L13" s="1070"/>
      <c r="M13" s="1070"/>
      <c r="N13" s="1070"/>
      <c r="O13" s="1070"/>
    </row>
    <row r="14" spans="1:18" ht="15" customHeight="1" x14ac:dyDescent="0.3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35">
      <c r="B15" s="1074" t="s">
        <v>6</v>
      </c>
      <c r="C15" s="1075">
        <v>220.23579180743596</v>
      </c>
      <c r="D15" s="1076">
        <v>0.54605044308901352</v>
      </c>
      <c r="E15" s="1075">
        <v>317.543494363935</v>
      </c>
      <c r="F15" s="1076">
        <v>0.52688768241582162</v>
      </c>
      <c r="G15" s="1075">
        <v>536.57255744256236</v>
      </c>
      <c r="H15" s="1076">
        <v>0.48362894784755023</v>
      </c>
      <c r="I15" s="1070"/>
      <c r="J15" s="1070"/>
      <c r="K15" s="1070"/>
      <c r="L15" s="1070"/>
      <c r="M15" s="1070"/>
      <c r="N15" s="1070"/>
      <c r="O15" s="1070"/>
    </row>
    <row r="16" spans="1:18" ht="15" customHeight="1" x14ac:dyDescent="0.3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v>246.78490579623153</v>
      </c>
      <c r="D17" s="1076">
        <v>0.4398508078634974</v>
      </c>
      <c r="E17" s="1075">
        <v>403.75943615751709</v>
      </c>
      <c r="F17" s="1076">
        <v>0.52022243794490841</v>
      </c>
      <c r="G17" s="1075">
        <v>594.09972602739754</v>
      </c>
      <c r="H17" s="1076">
        <v>0.44824927328251468</v>
      </c>
      <c r="I17" s="1070"/>
      <c r="J17" s="1070"/>
      <c r="K17" s="1070"/>
      <c r="L17" s="1070"/>
      <c r="M17" s="1070"/>
      <c r="N17" s="1070"/>
      <c r="O17" s="1070"/>
    </row>
    <row r="18" spans="1:15" ht="15" customHeight="1" x14ac:dyDescent="0.35">
      <c r="B18" s="1074" t="s">
        <v>40</v>
      </c>
      <c r="C18" s="1075">
        <v>179.20625978090766</v>
      </c>
      <c r="D18" s="1076">
        <v>0.38394394690154748</v>
      </c>
      <c r="E18" s="1075">
        <v>298.35530465949773</v>
      </c>
      <c r="F18" s="1076">
        <v>0.43329039862906865</v>
      </c>
      <c r="G18" s="1075">
        <v>464.2551111111112</v>
      </c>
      <c r="H18" s="1076">
        <v>0.51370258440115169</v>
      </c>
      <c r="I18" s="1070"/>
      <c r="J18" s="1070"/>
      <c r="K18" s="1070"/>
      <c r="L18" s="1070"/>
      <c r="M18" s="1070"/>
      <c r="N18" s="1070"/>
      <c r="O18" s="1070"/>
    </row>
    <row r="19" spans="1:15" ht="15" customHeight="1" x14ac:dyDescent="0.35">
      <c r="B19" s="1074" t="s">
        <v>41</v>
      </c>
      <c r="C19" s="1075">
        <v>220.50842236645167</v>
      </c>
      <c r="D19" s="1076">
        <v>0.1427940603501463</v>
      </c>
      <c r="E19" s="1075">
        <v>290.73859030836883</v>
      </c>
      <c r="F19" s="1076">
        <v>0.18668160516202578</v>
      </c>
      <c r="G19" s="1075">
        <v>506.03267379678994</v>
      </c>
      <c r="H19" s="1076">
        <v>0.18864414183707975</v>
      </c>
      <c r="I19" s="1070"/>
      <c r="J19" s="1070"/>
      <c r="K19" s="1070"/>
      <c r="L19" s="1070"/>
      <c r="M19" s="1070"/>
      <c r="N19" s="1070"/>
      <c r="O19" s="1070"/>
    </row>
    <row r="20" spans="1:15" ht="15" customHeight="1" x14ac:dyDescent="0.35">
      <c r="B20" s="1074" t="s">
        <v>3</v>
      </c>
      <c r="C20" s="1075">
        <v>288.87919161221697</v>
      </c>
      <c r="D20" s="1076">
        <v>0.14440803385894124</v>
      </c>
      <c r="E20" s="1075">
        <v>459.16795762503057</v>
      </c>
      <c r="F20" s="1076">
        <v>0.19420533960954714</v>
      </c>
      <c r="G20" s="1075">
        <v>802.30791044776106</v>
      </c>
      <c r="H20" s="1076">
        <v>0.18109897687120152</v>
      </c>
      <c r="I20" s="1070"/>
      <c r="J20" s="1070"/>
      <c r="K20" s="1070"/>
      <c r="L20" s="1070"/>
      <c r="M20" s="1070"/>
      <c r="N20" s="1070"/>
      <c r="O20" s="1070"/>
    </row>
    <row r="21" spans="1:15" ht="15" customHeight="1" x14ac:dyDescent="0.35">
      <c r="B21" s="1074" t="s">
        <v>2</v>
      </c>
      <c r="C21" s="1075">
        <v>194.94674774645731</v>
      </c>
      <c r="D21" s="1076">
        <v>0.33024772069097869</v>
      </c>
      <c r="E21" s="1075">
        <v>347.771711671513</v>
      </c>
      <c r="F21" s="1076">
        <v>0.27085451775462577</v>
      </c>
      <c r="G21" s="1075">
        <v>606.84974287484931</v>
      </c>
      <c r="H21" s="1076">
        <v>0.26172023101262482</v>
      </c>
      <c r="I21" s="1070"/>
      <c r="J21" s="1070"/>
      <c r="K21" s="1070"/>
      <c r="L21" s="1070"/>
      <c r="M21" s="1070"/>
      <c r="N21" s="1070"/>
      <c r="O21" s="1070"/>
    </row>
    <row r="22" spans="1:15" ht="15" customHeight="1" x14ac:dyDescent="0.35">
      <c r="B22" s="1074" t="s">
        <v>35</v>
      </c>
      <c r="C22" s="1075">
        <v>197.01989010989089</v>
      </c>
      <c r="D22" s="1076">
        <v>0.40518745173934173</v>
      </c>
      <c r="E22" s="1075">
        <v>266.15808353808387</v>
      </c>
      <c r="F22" s="1076">
        <v>0.40331740926921672</v>
      </c>
      <c r="G22" s="1075">
        <v>413.290606060605</v>
      </c>
      <c r="H22" s="1076">
        <v>0.44061540082050127</v>
      </c>
      <c r="I22" s="1070"/>
      <c r="J22" s="1070"/>
      <c r="K22" s="1070"/>
      <c r="L22" s="1070"/>
      <c r="M22" s="1070"/>
      <c r="N22" s="1070"/>
      <c r="O22" s="1070"/>
    </row>
    <row r="23" spans="1:15" ht="15" customHeight="1" x14ac:dyDescent="0.35">
      <c r="B23" s="1074" t="s">
        <v>42</v>
      </c>
      <c r="C23" s="1075">
        <v>304.59189814814818</v>
      </c>
      <c r="D23" s="1076">
        <v>5.1313409109499976E-2</v>
      </c>
      <c r="E23" s="1075">
        <v>325.85375865479654</v>
      </c>
      <c r="F23" s="1076">
        <v>0.14491698046729112</v>
      </c>
      <c r="G23" s="1075">
        <v>477.73195238094593</v>
      </c>
      <c r="H23" s="1076">
        <v>0.25416514775692872</v>
      </c>
      <c r="I23" s="1070"/>
      <c r="J23" s="1070"/>
      <c r="K23" s="1070"/>
      <c r="L23" s="1070"/>
      <c r="M23" s="1070"/>
      <c r="N23" s="1070"/>
      <c r="O23" s="1070"/>
    </row>
    <row r="24" spans="1:15" ht="15" customHeight="1" x14ac:dyDescent="0.35">
      <c r="B24" s="1074" t="s">
        <v>43</v>
      </c>
      <c r="C24" s="1075">
        <v>132.36333333333334</v>
      </c>
      <c r="D24" s="1076">
        <v>0.19869637640261226</v>
      </c>
      <c r="E24" s="1075" t="s">
        <v>364</v>
      </c>
      <c r="F24" s="1076" t="s">
        <v>364</v>
      </c>
      <c r="G24" s="1075" t="s">
        <v>364</v>
      </c>
      <c r="H24" s="1076" t="s">
        <v>364</v>
      </c>
      <c r="I24" s="1070"/>
      <c r="J24" s="1070"/>
      <c r="K24" s="1070"/>
      <c r="L24" s="1070"/>
      <c r="M24" s="1070"/>
      <c r="N24" s="1070"/>
      <c r="O24" s="1070"/>
    </row>
    <row r="25" spans="1:15" ht="15" customHeight="1" x14ac:dyDescent="0.35">
      <c r="B25" s="1074" t="s">
        <v>44</v>
      </c>
      <c r="C25" s="1075">
        <v>237.08095833333363</v>
      </c>
      <c r="D25" s="1076">
        <v>0.34325580218510521</v>
      </c>
      <c r="E25" s="1075">
        <v>494.02976635513909</v>
      </c>
      <c r="F25" s="1076">
        <v>0.26361817812748944</v>
      </c>
      <c r="G25" s="1075">
        <v>578.93331877729395</v>
      </c>
      <c r="H25" s="1076">
        <v>0.25535182040534127</v>
      </c>
      <c r="I25" s="1070"/>
      <c r="J25" s="1070"/>
      <c r="K25" s="1070"/>
      <c r="L25" s="1070"/>
      <c r="M25" s="1070"/>
      <c r="N25" s="1070"/>
      <c r="O25" s="1070"/>
    </row>
    <row r="26" spans="1:15" ht="15" customHeight="1" x14ac:dyDescent="0.3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3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35">
      <c r="B28" s="1077" t="s">
        <v>1</v>
      </c>
      <c r="C28" s="1078">
        <v>246.07499999999999</v>
      </c>
      <c r="D28" s="1079">
        <v>0.20732603581269693</v>
      </c>
      <c r="E28" s="1078">
        <v>291.05499999999995</v>
      </c>
      <c r="F28" s="1079">
        <v>0.10036103530541426</v>
      </c>
      <c r="G28" s="1078" t="s">
        <v>364</v>
      </c>
      <c r="H28" s="1079" t="s">
        <v>364</v>
      </c>
      <c r="I28" s="1070"/>
      <c r="J28" s="1070"/>
      <c r="K28" s="1070"/>
      <c r="L28" s="1070"/>
      <c r="M28" s="1070"/>
      <c r="N28" s="1070"/>
      <c r="O28" s="1070"/>
    </row>
    <row r="29" spans="1:15" ht="15" customHeight="1" x14ac:dyDescent="0.35">
      <c r="B29" s="1307" t="s">
        <v>0</v>
      </c>
      <c r="C29" s="1308">
        <v>234.51212882483017</v>
      </c>
      <c r="D29" s="1309">
        <v>0.36891964970179675</v>
      </c>
      <c r="E29" s="1308">
        <v>369.42011701857871</v>
      </c>
      <c r="F29" s="1309">
        <v>0.39622952438959713</v>
      </c>
      <c r="G29" s="1308">
        <v>596.34310640066178</v>
      </c>
      <c r="H29" s="1309">
        <v>0.36877415364318278</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8.65" customHeight="1" x14ac:dyDescent="0.35">
      <c r="B32" s="1657" t="s">
        <v>289</v>
      </c>
      <c r="C32" s="1657"/>
      <c r="D32" s="1657"/>
      <c r="E32" s="1657"/>
      <c r="F32" s="1657"/>
      <c r="G32" s="1657"/>
      <c r="H32" s="1657"/>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83" t="s">
        <v>369</v>
      </c>
      <c r="C3" s="1383"/>
      <c r="D3" s="1383"/>
      <c r="E3" s="1383"/>
      <c r="F3" s="1383"/>
      <c r="G3" s="1383"/>
      <c r="H3" s="1383"/>
      <c r="I3" s="1383"/>
      <c r="J3" s="1383"/>
      <c r="K3" s="1383"/>
      <c r="L3" s="1383"/>
      <c r="M3" s="1383"/>
      <c r="N3" s="1383"/>
      <c r="O3" s="1383"/>
      <c r="P3" s="1383"/>
      <c r="Q3" s="1383"/>
      <c r="R3" s="1383"/>
      <c r="S3" s="1383"/>
      <c r="T3" s="1383"/>
      <c r="U3" s="1383"/>
      <c r="V3" s="1383"/>
      <c r="W3" s="1383"/>
    </row>
    <row r="5" spans="1:26" x14ac:dyDescent="0.35">
      <c r="B5" s="219"/>
      <c r="C5" s="219"/>
      <c r="D5" s="1372" t="s">
        <v>366</v>
      </c>
      <c r="E5" s="1372"/>
      <c r="F5" s="1372"/>
      <c r="G5" s="1372"/>
      <c r="H5" s="1372"/>
      <c r="I5" s="1372"/>
      <c r="J5" s="1372"/>
      <c r="K5" s="1372"/>
      <c r="L5" s="219"/>
      <c r="M5" s="1373" t="s">
        <v>340</v>
      </c>
      <c r="N5" s="1373"/>
      <c r="O5" s="1373"/>
      <c r="P5" s="1373"/>
      <c r="Q5" s="1373"/>
      <c r="R5" s="1373"/>
      <c r="S5" s="1373"/>
      <c r="T5" s="1373"/>
      <c r="U5" s="1373"/>
      <c r="V5" s="1373"/>
      <c r="W5" s="1373"/>
      <c r="X5" s="1373"/>
    </row>
    <row r="6" spans="1:26" ht="21" customHeight="1" x14ac:dyDescent="0.35">
      <c r="B6" s="219"/>
      <c r="C6" s="219"/>
      <c r="D6" s="1373"/>
      <c r="E6" s="1373"/>
      <c r="F6" s="1373"/>
      <c r="G6" s="1373"/>
      <c r="H6" s="1373"/>
      <c r="I6" s="1373"/>
      <c r="J6" s="1373"/>
      <c r="K6" s="1373"/>
      <c r="L6" s="219"/>
      <c r="M6" s="1374">
        <v>43830</v>
      </c>
      <c r="N6" s="1375"/>
      <c r="O6" s="1376">
        <v>44196</v>
      </c>
      <c r="P6" s="1377"/>
      <c r="Q6" s="1376">
        <v>44561</v>
      </c>
      <c r="R6" s="1377"/>
      <c r="S6" s="1380">
        <v>44926</v>
      </c>
      <c r="T6" s="1381"/>
      <c r="U6" s="1378">
        <v>45291</v>
      </c>
      <c r="V6" s="1382"/>
      <c r="W6" s="1378">
        <f>EVO_sol!W6</f>
        <v>45596</v>
      </c>
      <c r="X6" s="1379"/>
    </row>
    <row r="7" spans="1:26" x14ac:dyDescent="0.35">
      <c r="B7" s="225"/>
      <c r="C7" s="219"/>
      <c r="D7" s="226">
        <v>43465</v>
      </c>
      <c r="E7" s="227">
        <v>43830</v>
      </c>
      <c r="F7" s="228">
        <v>44196</v>
      </c>
      <c r="G7" s="228">
        <v>44561</v>
      </c>
      <c r="H7" s="228">
        <v>44926</v>
      </c>
      <c r="I7" s="228">
        <v>45291</v>
      </c>
      <c r="J7" s="228">
        <f>EVO!J7</f>
        <v>45596</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212243</v>
      </c>
      <c r="E9" s="300">
        <v>220375</v>
      </c>
      <c r="F9" s="300">
        <v>228555</v>
      </c>
      <c r="G9" s="254">
        <v>257227</v>
      </c>
      <c r="H9" s="254">
        <v>270632</v>
      </c>
      <c r="I9" s="254">
        <v>286600</v>
      </c>
      <c r="J9" s="301">
        <v>288014</v>
      </c>
      <c r="K9" s="302"/>
      <c r="L9" s="222"/>
      <c r="M9" s="278">
        <v>3.8314573389935047E-2</v>
      </c>
      <c r="N9" s="279">
        <v>8132</v>
      </c>
      <c r="O9" s="280">
        <v>3.7118547929665402E-2</v>
      </c>
      <c r="P9" s="279">
        <v>8180</v>
      </c>
      <c r="Q9" s="280">
        <f t="shared" ref="Q9:Q27" si="0">G9/F9-1</f>
        <v>0.12544901664807151</v>
      </c>
      <c r="R9" s="279">
        <f t="shared" ref="R9:R27" si="1">G9-F9</f>
        <v>28672</v>
      </c>
      <c r="S9" s="280">
        <f>H9/G9-1</f>
        <v>5.2113502859342242E-2</v>
      </c>
      <c r="T9" s="279">
        <f>H9-G9</f>
        <v>13405</v>
      </c>
      <c r="U9" s="280">
        <f>I9/H9-1</f>
        <v>5.9002630878831841E-2</v>
      </c>
      <c r="V9" s="279">
        <f>I9-H9</f>
        <v>15968</v>
      </c>
      <c r="W9" s="280">
        <v>2.8096365070696017E-2</v>
      </c>
      <c r="X9" s="279">
        <v>7871</v>
      </c>
    </row>
    <row r="10" spans="1:26" x14ac:dyDescent="0.35">
      <c r="B10" s="303" t="s">
        <v>7</v>
      </c>
      <c r="C10" s="219"/>
      <c r="D10" s="253">
        <v>29146</v>
      </c>
      <c r="E10" s="254">
        <v>32952</v>
      </c>
      <c r="F10" s="254">
        <v>31533</v>
      </c>
      <c r="G10" s="254">
        <v>35145</v>
      </c>
      <c r="H10" s="254">
        <v>37547</v>
      </c>
      <c r="I10" s="254">
        <v>40334</v>
      </c>
      <c r="J10" s="257">
        <v>44256</v>
      </c>
      <c r="K10" s="304"/>
      <c r="L10" s="219"/>
      <c r="M10" s="256">
        <v>0.13058395663212785</v>
      </c>
      <c r="N10" s="257">
        <v>3806</v>
      </c>
      <c r="O10" s="258">
        <v>-4.3062636562272383E-2</v>
      </c>
      <c r="P10" s="257">
        <v>-1419</v>
      </c>
      <c r="Q10" s="258">
        <f t="shared" si="0"/>
        <v>0.11454666539815439</v>
      </c>
      <c r="R10" s="257">
        <f t="shared" si="1"/>
        <v>3612</v>
      </c>
      <c r="S10" s="258">
        <f t="shared" ref="S10:S27" si="2">H10/G10-1</f>
        <v>6.8345426091904971E-2</v>
      </c>
      <c r="T10" s="257">
        <f t="shared" ref="T10:T27" si="3">H10-G10</f>
        <v>2402</v>
      </c>
      <c r="U10" s="258">
        <f t="shared" ref="U10:U26" si="4">I10/H10-1</f>
        <v>7.4226968865688248E-2</v>
      </c>
      <c r="V10" s="257">
        <f t="shared" ref="V10:V26" si="5">I10-H10</f>
        <v>2787</v>
      </c>
      <c r="W10" s="258">
        <v>0.10922853275853428</v>
      </c>
      <c r="X10" s="257">
        <v>4358</v>
      </c>
    </row>
    <row r="11" spans="1:26" x14ac:dyDescent="0.35">
      <c r="B11" s="303" t="s">
        <v>37</v>
      </c>
      <c r="C11" s="219"/>
      <c r="D11" s="253">
        <v>22049</v>
      </c>
      <c r="E11" s="254">
        <v>21083</v>
      </c>
      <c r="F11" s="254">
        <v>24199</v>
      </c>
      <c r="G11" s="254">
        <v>27700</v>
      </c>
      <c r="H11" s="254">
        <v>28977</v>
      </c>
      <c r="I11" s="254">
        <v>31214</v>
      </c>
      <c r="J11" s="257">
        <v>32110</v>
      </c>
      <c r="L11" s="222"/>
      <c r="M11" s="256">
        <v>-4.3811510726110003E-2</v>
      </c>
      <c r="N11" s="257">
        <v>-966</v>
      </c>
      <c r="O11" s="258">
        <v>0.14779680311151155</v>
      </c>
      <c r="P11" s="257">
        <v>3116</v>
      </c>
      <c r="Q11" s="258">
        <f t="shared" si="0"/>
        <v>0.14467539980990951</v>
      </c>
      <c r="R11" s="257">
        <f t="shared" si="1"/>
        <v>3501</v>
      </c>
      <c r="S11" s="258">
        <f t="shared" si="2"/>
        <v>4.6101083032491053E-2</v>
      </c>
      <c r="T11" s="257">
        <f t="shared" si="3"/>
        <v>1277</v>
      </c>
      <c r="U11" s="258">
        <f t="shared" si="4"/>
        <v>7.7199157952859254E-2</v>
      </c>
      <c r="V11" s="257">
        <f t="shared" si="5"/>
        <v>2237</v>
      </c>
      <c r="W11" s="258">
        <v>5.1959114139693341E-2</v>
      </c>
      <c r="X11" s="257">
        <v>1586</v>
      </c>
    </row>
    <row r="12" spans="1:26" x14ac:dyDescent="0.35">
      <c r="B12" s="303" t="s">
        <v>38</v>
      </c>
      <c r="C12" s="219"/>
      <c r="D12" s="253">
        <v>17328</v>
      </c>
      <c r="E12" s="254">
        <v>20674</v>
      </c>
      <c r="F12" s="254">
        <v>23074</v>
      </c>
      <c r="G12" s="254">
        <v>24476</v>
      </c>
      <c r="H12" s="254">
        <v>26198</v>
      </c>
      <c r="I12" s="254">
        <v>29233</v>
      </c>
      <c r="J12" s="257">
        <v>31705</v>
      </c>
      <c r="L12" s="222"/>
      <c r="M12" s="256">
        <v>0.19309787626962138</v>
      </c>
      <c r="N12" s="257">
        <v>3346</v>
      </c>
      <c r="O12" s="258">
        <v>0.11608783979878101</v>
      </c>
      <c r="P12" s="257">
        <v>2400</v>
      </c>
      <c r="Q12" s="258">
        <f t="shared" si="0"/>
        <v>6.0761029730432625E-2</v>
      </c>
      <c r="R12" s="257">
        <f t="shared" si="1"/>
        <v>1402</v>
      </c>
      <c r="S12" s="258">
        <f t="shared" si="2"/>
        <v>7.0354633109985354E-2</v>
      </c>
      <c r="T12" s="257">
        <f t="shared" si="3"/>
        <v>1722</v>
      </c>
      <c r="U12" s="258">
        <f t="shared" si="4"/>
        <v>0.1158485380563401</v>
      </c>
      <c r="V12" s="257">
        <f t="shared" si="5"/>
        <v>3035</v>
      </c>
      <c r="W12" s="258">
        <v>9.501277889065407E-2</v>
      </c>
      <c r="X12" s="257">
        <v>2751</v>
      </c>
    </row>
    <row r="13" spans="1:26" x14ac:dyDescent="0.35">
      <c r="B13" s="303" t="s">
        <v>6</v>
      </c>
      <c r="C13" s="219"/>
      <c r="D13" s="253">
        <v>21638</v>
      </c>
      <c r="E13" s="254">
        <v>23390</v>
      </c>
      <c r="F13" s="254">
        <v>25070</v>
      </c>
      <c r="G13" s="254">
        <v>26787</v>
      </c>
      <c r="H13" s="254">
        <v>34697</v>
      </c>
      <c r="I13" s="254">
        <v>40697</v>
      </c>
      <c r="J13" s="257">
        <v>43828</v>
      </c>
      <c r="K13" s="304"/>
      <c r="L13" s="219"/>
      <c r="M13" s="256">
        <v>8.0968666235326836E-2</v>
      </c>
      <c r="N13" s="257">
        <v>1752</v>
      </c>
      <c r="O13" s="258">
        <v>7.1825566481402259E-2</v>
      </c>
      <c r="P13" s="257">
        <v>1680</v>
      </c>
      <c r="Q13" s="258">
        <f t="shared" si="0"/>
        <v>6.8488232947746308E-2</v>
      </c>
      <c r="R13" s="257">
        <f t="shared" si="1"/>
        <v>1717</v>
      </c>
      <c r="S13" s="258">
        <f t="shared" si="2"/>
        <v>0.29529249262702062</v>
      </c>
      <c r="T13" s="257">
        <f t="shared" si="3"/>
        <v>7910</v>
      </c>
      <c r="U13" s="258">
        <f t="shared" si="4"/>
        <v>0.17292561316540334</v>
      </c>
      <c r="V13" s="257">
        <f t="shared" si="5"/>
        <v>6000</v>
      </c>
      <c r="W13" s="258">
        <v>9.5371388583424865E-2</v>
      </c>
      <c r="X13" s="257">
        <v>3816</v>
      </c>
      <c r="Z13" s="224"/>
    </row>
    <row r="14" spans="1:26" x14ac:dyDescent="0.35">
      <c r="B14" s="303" t="s">
        <v>5</v>
      </c>
      <c r="C14" s="219"/>
      <c r="D14" s="253">
        <v>15734</v>
      </c>
      <c r="E14" s="254">
        <v>17179</v>
      </c>
      <c r="F14" s="254">
        <v>17123</v>
      </c>
      <c r="G14" s="254">
        <v>17369</v>
      </c>
      <c r="H14" s="254">
        <v>17553</v>
      </c>
      <c r="I14" s="254">
        <v>17166</v>
      </c>
      <c r="J14" s="257">
        <v>18009</v>
      </c>
      <c r="L14" s="222"/>
      <c r="M14" s="256">
        <v>9.1839328841998302E-2</v>
      </c>
      <c r="N14" s="257">
        <v>1445</v>
      </c>
      <c r="O14" s="258">
        <v>-3.2597939344548577E-3</v>
      </c>
      <c r="P14" s="257">
        <v>-56</v>
      </c>
      <c r="Q14" s="258">
        <f t="shared" si="0"/>
        <v>1.4366641359574883E-2</v>
      </c>
      <c r="R14" s="257">
        <f t="shared" si="1"/>
        <v>246</v>
      </c>
      <c r="S14" s="258">
        <f t="shared" si="2"/>
        <v>1.0593586274396882E-2</v>
      </c>
      <c r="T14" s="257">
        <f t="shared" si="3"/>
        <v>184</v>
      </c>
      <c r="U14" s="258">
        <f t="shared" si="4"/>
        <v>-2.204751324559906E-2</v>
      </c>
      <c r="V14" s="257">
        <f t="shared" si="5"/>
        <v>-387</v>
      </c>
      <c r="W14" s="258">
        <v>4.026109057301297E-2</v>
      </c>
      <c r="X14" s="257">
        <v>697</v>
      </c>
      <c r="Z14" s="224"/>
    </row>
    <row r="15" spans="1:26" x14ac:dyDescent="0.35">
      <c r="B15" s="303" t="s">
        <v>4</v>
      </c>
      <c r="C15" s="219"/>
      <c r="D15" s="253">
        <v>93374</v>
      </c>
      <c r="E15" s="254">
        <v>104776</v>
      </c>
      <c r="F15" s="254">
        <v>105589</v>
      </c>
      <c r="G15" s="254">
        <v>108712</v>
      </c>
      <c r="H15" s="254">
        <v>114173</v>
      </c>
      <c r="I15" s="254">
        <v>122589</v>
      </c>
      <c r="J15" s="257">
        <v>125451</v>
      </c>
      <c r="L15" s="222"/>
      <c r="M15" s="256">
        <v>0.12211108017221073</v>
      </c>
      <c r="N15" s="257">
        <v>11402</v>
      </c>
      <c r="O15" s="258">
        <v>7.7594105520348844E-3</v>
      </c>
      <c r="P15" s="257">
        <v>813</v>
      </c>
      <c r="Q15" s="258">
        <f t="shared" si="0"/>
        <v>2.9576944568089569E-2</v>
      </c>
      <c r="R15" s="257">
        <f t="shared" si="1"/>
        <v>3123</v>
      </c>
      <c r="S15" s="258">
        <f t="shared" si="2"/>
        <v>5.0233644859813076E-2</v>
      </c>
      <c r="T15" s="257">
        <f t="shared" si="3"/>
        <v>5461</v>
      </c>
      <c r="U15" s="258">
        <f t="shared" si="4"/>
        <v>7.3712699149536265E-2</v>
      </c>
      <c r="V15" s="257">
        <f t="shared" si="5"/>
        <v>8416</v>
      </c>
      <c r="W15" s="258">
        <v>3.6750851211530211E-2</v>
      </c>
      <c r="X15" s="257">
        <v>4447</v>
      </c>
      <c r="Z15" s="224"/>
    </row>
    <row r="16" spans="1:26" x14ac:dyDescent="0.35">
      <c r="B16" s="303" t="s">
        <v>40</v>
      </c>
      <c r="C16" s="219"/>
      <c r="D16" s="253">
        <v>57838</v>
      </c>
      <c r="E16" s="254">
        <v>62182</v>
      </c>
      <c r="F16" s="254">
        <v>59849</v>
      </c>
      <c r="G16" s="254">
        <v>63814</v>
      </c>
      <c r="H16" s="254">
        <v>67338</v>
      </c>
      <c r="I16" s="254">
        <v>72357</v>
      </c>
      <c r="J16" s="257">
        <v>75728</v>
      </c>
      <c r="L16" s="222"/>
      <c r="M16" s="256">
        <v>7.5106331477575283E-2</v>
      </c>
      <c r="N16" s="257">
        <v>4344</v>
      </c>
      <c r="O16" s="258">
        <v>-3.7518896143578506E-2</v>
      </c>
      <c r="P16" s="257">
        <v>-2333</v>
      </c>
      <c r="Q16" s="258">
        <f t="shared" si="0"/>
        <v>6.6250062657688513E-2</v>
      </c>
      <c r="R16" s="257">
        <f t="shared" si="1"/>
        <v>3965</v>
      </c>
      <c r="S16" s="258">
        <f t="shared" si="2"/>
        <v>5.5222991819976697E-2</v>
      </c>
      <c r="T16" s="257">
        <f t="shared" si="3"/>
        <v>3524</v>
      </c>
      <c r="U16" s="258">
        <f t="shared" si="4"/>
        <v>7.4534438207253029E-2</v>
      </c>
      <c r="V16" s="257">
        <f t="shared" si="5"/>
        <v>5019</v>
      </c>
      <c r="W16" s="258">
        <v>6.9272260032193334E-2</v>
      </c>
      <c r="X16" s="257">
        <v>4906</v>
      </c>
      <c r="Z16" s="224"/>
    </row>
    <row r="17" spans="2:28" x14ac:dyDescent="0.35">
      <c r="B17" s="303" t="s">
        <v>41</v>
      </c>
      <c r="C17" s="219"/>
      <c r="D17" s="253">
        <v>155037</v>
      </c>
      <c r="E17" s="254">
        <v>163730</v>
      </c>
      <c r="F17" s="254">
        <v>156934</v>
      </c>
      <c r="G17" s="254">
        <v>166875</v>
      </c>
      <c r="H17" s="254">
        <v>187874</v>
      </c>
      <c r="I17" s="254">
        <v>201720</v>
      </c>
      <c r="J17" s="257">
        <v>225116</v>
      </c>
      <c r="L17" s="222"/>
      <c r="M17" s="256">
        <v>5.6070486400020547E-2</v>
      </c>
      <c r="N17" s="257">
        <v>8693</v>
      </c>
      <c r="O17" s="258">
        <v>-4.1507359677517841E-2</v>
      </c>
      <c r="P17" s="257">
        <v>-6796</v>
      </c>
      <c r="Q17" s="258">
        <f t="shared" si="0"/>
        <v>6.3345100488103379E-2</v>
      </c>
      <c r="R17" s="257">
        <f t="shared" si="1"/>
        <v>9941</v>
      </c>
      <c r="S17" s="258">
        <f t="shared" si="2"/>
        <v>0.12583670411985026</v>
      </c>
      <c r="T17" s="257">
        <f t="shared" si="3"/>
        <v>20999</v>
      </c>
      <c r="U17" s="258">
        <f t="shared" si="4"/>
        <v>7.3698329731628709E-2</v>
      </c>
      <c r="V17" s="257">
        <f t="shared" si="5"/>
        <v>13846</v>
      </c>
      <c r="W17" s="258">
        <v>0.11809435827137316</v>
      </c>
      <c r="X17" s="257">
        <v>23777</v>
      </c>
      <c r="Z17" s="224"/>
    </row>
    <row r="18" spans="2:28" x14ac:dyDescent="0.35">
      <c r="B18" s="303" t="s">
        <v>3</v>
      </c>
      <c r="C18" s="219"/>
      <c r="D18" s="253">
        <v>74354</v>
      </c>
      <c r="E18" s="254">
        <v>88242</v>
      </c>
      <c r="F18" s="254">
        <v>102104</v>
      </c>
      <c r="G18" s="254">
        <v>117265</v>
      </c>
      <c r="H18" s="254">
        <v>133839</v>
      </c>
      <c r="I18" s="254">
        <v>146290</v>
      </c>
      <c r="J18" s="257">
        <v>160563</v>
      </c>
      <c r="L18" s="222"/>
      <c r="M18" s="256">
        <v>0.18678215025418932</v>
      </c>
      <c r="N18" s="257">
        <v>13888</v>
      </c>
      <c r="O18" s="258">
        <v>0.15709072777135602</v>
      </c>
      <c r="P18" s="257">
        <v>13862</v>
      </c>
      <c r="Q18" s="258">
        <f>G18/F18-1</f>
        <v>0.14848585755700072</v>
      </c>
      <c r="R18" s="257">
        <f>G18-F18</f>
        <v>15161</v>
      </c>
      <c r="S18" s="258">
        <f t="shared" si="2"/>
        <v>0.14133799513921463</v>
      </c>
      <c r="T18" s="257">
        <f t="shared" si="3"/>
        <v>16574</v>
      </c>
      <c r="U18" s="258">
        <f t="shared" si="4"/>
        <v>9.3029684919941014E-2</v>
      </c>
      <c r="V18" s="257">
        <f t="shared" si="5"/>
        <v>12451</v>
      </c>
      <c r="W18" s="258">
        <v>0.11657162726008341</v>
      </c>
      <c r="X18" s="257">
        <v>16763</v>
      </c>
      <c r="Z18" s="224"/>
    </row>
    <row r="19" spans="2:28" x14ac:dyDescent="0.35">
      <c r="B19" s="303" t="s">
        <v>2</v>
      </c>
      <c r="C19" s="219"/>
      <c r="D19" s="253">
        <v>29189</v>
      </c>
      <c r="E19" s="254">
        <v>28237</v>
      </c>
      <c r="F19" s="254">
        <v>29065</v>
      </c>
      <c r="G19" s="254">
        <v>31070</v>
      </c>
      <c r="H19" s="254">
        <v>32795</v>
      </c>
      <c r="I19" s="254">
        <v>35293</v>
      </c>
      <c r="J19" s="257">
        <v>36744</v>
      </c>
      <c r="L19" s="222"/>
      <c r="M19" s="256">
        <v>-3.2615026208503206E-2</v>
      </c>
      <c r="N19" s="257">
        <v>-952</v>
      </c>
      <c r="O19" s="258">
        <v>2.9323228388284939E-2</v>
      </c>
      <c r="P19" s="257">
        <v>828</v>
      </c>
      <c r="Q19" s="258">
        <f t="shared" si="0"/>
        <v>6.8983313263375257E-2</v>
      </c>
      <c r="R19" s="257">
        <f t="shared" si="1"/>
        <v>2005</v>
      </c>
      <c r="S19" s="258">
        <f t="shared" si="2"/>
        <v>5.551979401351792E-2</v>
      </c>
      <c r="T19" s="257">
        <f t="shared" si="3"/>
        <v>1725</v>
      </c>
      <c r="U19" s="258">
        <f t="shared" si="4"/>
        <v>7.6170147888397599E-2</v>
      </c>
      <c r="V19" s="257">
        <f t="shared" si="5"/>
        <v>2498</v>
      </c>
      <c r="W19" s="258">
        <v>5.7107511723582416E-2</v>
      </c>
      <c r="X19" s="257">
        <v>1985</v>
      </c>
      <c r="Z19" s="224"/>
    </row>
    <row r="20" spans="2:28" x14ac:dyDescent="0.35">
      <c r="B20" s="303" t="s">
        <v>35</v>
      </c>
      <c r="C20" s="219"/>
      <c r="D20" s="253">
        <v>60099</v>
      </c>
      <c r="E20" s="254">
        <v>61636</v>
      </c>
      <c r="F20" s="254">
        <v>62544</v>
      </c>
      <c r="G20" s="254">
        <v>65061</v>
      </c>
      <c r="H20" s="254">
        <v>68103</v>
      </c>
      <c r="I20" s="254">
        <v>73691</v>
      </c>
      <c r="J20" s="257">
        <v>76563</v>
      </c>
      <c r="L20" s="222"/>
      <c r="M20" s="256">
        <v>2.5574468793158056E-2</v>
      </c>
      <c r="N20" s="257">
        <v>1537</v>
      </c>
      <c r="O20" s="258">
        <v>1.4731650334220303E-2</v>
      </c>
      <c r="P20" s="257">
        <v>908</v>
      </c>
      <c r="Q20" s="258">
        <f t="shared" si="0"/>
        <v>4.0243668457405901E-2</v>
      </c>
      <c r="R20" s="257">
        <f t="shared" si="1"/>
        <v>2517</v>
      </c>
      <c r="S20" s="258">
        <f t="shared" si="2"/>
        <v>4.6756121178586296E-2</v>
      </c>
      <c r="T20" s="257">
        <f t="shared" si="3"/>
        <v>3042</v>
      </c>
      <c r="U20" s="258">
        <f t="shared" si="4"/>
        <v>8.2052185659956312E-2</v>
      </c>
      <c r="V20" s="257">
        <f t="shared" si="5"/>
        <v>5588</v>
      </c>
      <c r="W20" s="258">
        <v>4.5771185051630914E-2</v>
      </c>
      <c r="X20" s="257">
        <v>3351</v>
      </c>
      <c r="Z20" s="224"/>
    </row>
    <row r="21" spans="2:28" x14ac:dyDescent="0.35">
      <c r="B21" s="303" t="s">
        <v>42</v>
      </c>
      <c r="C21" s="219"/>
      <c r="D21" s="253">
        <v>141699</v>
      </c>
      <c r="E21" s="254">
        <v>143622</v>
      </c>
      <c r="F21" s="254">
        <v>133442</v>
      </c>
      <c r="G21" s="254">
        <v>152686</v>
      </c>
      <c r="H21" s="254">
        <v>163762</v>
      </c>
      <c r="I21" s="254">
        <v>177795</v>
      </c>
      <c r="J21" s="257">
        <v>187923</v>
      </c>
      <c r="L21" s="222"/>
      <c r="M21" s="256">
        <v>1.3571020261258004E-2</v>
      </c>
      <c r="N21" s="257">
        <v>1923</v>
      </c>
      <c r="O21" s="258">
        <v>-7.0880505772096147E-2</v>
      </c>
      <c r="P21" s="257">
        <v>-10180</v>
      </c>
      <c r="Q21" s="258">
        <f t="shared" si="0"/>
        <v>0.14421246683952571</v>
      </c>
      <c r="R21" s="257">
        <f t="shared" si="1"/>
        <v>19244</v>
      </c>
      <c r="S21" s="258">
        <f t="shared" si="2"/>
        <v>7.2541031921721677E-2</v>
      </c>
      <c r="T21" s="257">
        <f t="shared" si="3"/>
        <v>11076</v>
      </c>
      <c r="U21" s="258">
        <f t="shared" si="4"/>
        <v>8.5691430246333189E-2</v>
      </c>
      <c r="V21" s="257">
        <f t="shared" si="5"/>
        <v>14033</v>
      </c>
      <c r="W21" s="258">
        <v>7.4244719467230658E-2</v>
      </c>
      <c r="X21" s="257">
        <v>12988</v>
      </c>
      <c r="Z21" s="224"/>
    </row>
    <row r="22" spans="2:28" x14ac:dyDescent="0.35">
      <c r="B22" s="303" t="s">
        <v>43</v>
      </c>
      <c r="C22" s="219"/>
      <c r="D22" s="253">
        <v>34999</v>
      </c>
      <c r="E22" s="254">
        <v>35054</v>
      </c>
      <c r="F22" s="254">
        <v>35294</v>
      </c>
      <c r="G22" s="254">
        <v>37047</v>
      </c>
      <c r="H22" s="254">
        <v>37762</v>
      </c>
      <c r="I22" s="254">
        <v>40484</v>
      </c>
      <c r="J22" s="257">
        <v>44249</v>
      </c>
      <c r="L22" s="222"/>
      <c r="M22" s="256">
        <v>1.571473470670659E-3</v>
      </c>
      <c r="N22" s="257">
        <v>55</v>
      </c>
      <c r="O22" s="258">
        <v>6.8465795629599757E-3</v>
      </c>
      <c r="P22" s="257">
        <v>240</v>
      </c>
      <c r="Q22" s="258">
        <f t="shared" si="0"/>
        <v>4.9668498894996249E-2</v>
      </c>
      <c r="R22" s="257">
        <f t="shared" si="1"/>
        <v>1753</v>
      </c>
      <c r="S22" s="258">
        <f t="shared" si="2"/>
        <v>1.9299808351553427E-2</v>
      </c>
      <c r="T22" s="257">
        <f t="shared" si="3"/>
        <v>715</v>
      </c>
      <c r="U22" s="258">
        <f t="shared" si="4"/>
        <v>7.2083046448810917E-2</v>
      </c>
      <c r="V22" s="257">
        <f t="shared" si="5"/>
        <v>2722</v>
      </c>
      <c r="W22" s="258">
        <v>0.11225900510268194</v>
      </c>
      <c r="X22" s="257">
        <v>4466</v>
      </c>
      <c r="Z22" s="224"/>
    </row>
    <row r="23" spans="2:28" x14ac:dyDescent="0.35">
      <c r="B23" s="303" t="s">
        <v>44</v>
      </c>
      <c r="C23" s="219"/>
      <c r="D23" s="253">
        <v>13668</v>
      </c>
      <c r="E23" s="254">
        <v>13801</v>
      </c>
      <c r="F23" s="254">
        <v>13661</v>
      </c>
      <c r="G23" s="254">
        <v>14164</v>
      </c>
      <c r="H23" s="254">
        <v>15245</v>
      </c>
      <c r="I23" s="254">
        <v>16142</v>
      </c>
      <c r="J23" s="257">
        <v>16169</v>
      </c>
      <c r="K23" s="304"/>
      <c r="L23" s="219"/>
      <c r="M23" s="256">
        <v>9.7307579748318052E-3</v>
      </c>
      <c r="N23" s="257">
        <v>133</v>
      </c>
      <c r="O23" s="258">
        <v>-1.0144192449822453E-2</v>
      </c>
      <c r="P23" s="257">
        <v>-140</v>
      </c>
      <c r="Q23" s="258">
        <f t="shared" si="0"/>
        <v>3.6820144938145116E-2</v>
      </c>
      <c r="R23" s="257">
        <f t="shared" si="1"/>
        <v>503</v>
      </c>
      <c r="S23" s="258">
        <f t="shared" si="2"/>
        <v>7.6320248517367961E-2</v>
      </c>
      <c r="T23" s="257">
        <f t="shared" si="3"/>
        <v>1081</v>
      </c>
      <c r="U23" s="258">
        <f t="shared" si="4"/>
        <v>5.8838963594621152E-2</v>
      </c>
      <c r="V23" s="257">
        <f t="shared" si="5"/>
        <v>897</v>
      </c>
      <c r="W23" s="258">
        <v>1.7878501731192875E-2</v>
      </c>
      <c r="X23" s="257">
        <v>284</v>
      </c>
      <c r="Z23" s="224"/>
    </row>
    <row r="24" spans="2:28" x14ac:dyDescent="0.35">
      <c r="B24" s="303" t="s">
        <v>45</v>
      </c>
      <c r="C24" s="219"/>
      <c r="D24" s="253">
        <v>65017</v>
      </c>
      <c r="E24" s="254">
        <v>67062</v>
      </c>
      <c r="F24" s="254">
        <v>65757</v>
      </c>
      <c r="G24" s="254">
        <v>65741</v>
      </c>
      <c r="H24" s="254">
        <v>65206</v>
      </c>
      <c r="I24" s="254">
        <v>67674</v>
      </c>
      <c r="J24" s="257">
        <v>70157</v>
      </c>
      <c r="L24" s="222"/>
      <c r="M24" s="256">
        <v>3.1453312210652618E-2</v>
      </c>
      <c r="N24" s="257">
        <v>2045</v>
      </c>
      <c r="O24" s="258">
        <v>-1.9459604545047915E-2</v>
      </c>
      <c r="P24" s="257">
        <v>-1305</v>
      </c>
      <c r="Q24" s="258">
        <f t="shared" si="0"/>
        <v>-2.4332010280270211E-4</v>
      </c>
      <c r="R24" s="257">
        <f t="shared" si="1"/>
        <v>-16</v>
      </c>
      <c r="S24" s="258">
        <f t="shared" si="2"/>
        <v>-8.137996075508469E-3</v>
      </c>
      <c r="T24" s="257">
        <f t="shared" si="3"/>
        <v>-535</v>
      </c>
      <c r="U24" s="258">
        <f t="shared" si="4"/>
        <v>3.7849277673833726E-2</v>
      </c>
      <c r="V24" s="257">
        <f t="shared" si="5"/>
        <v>2468</v>
      </c>
      <c r="W24" s="258">
        <v>4.3273305872380874E-2</v>
      </c>
      <c r="X24" s="257">
        <v>2910</v>
      </c>
      <c r="Z24" s="224"/>
    </row>
    <row r="25" spans="2:28" x14ac:dyDescent="0.35">
      <c r="B25" s="303" t="s">
        <v>46</v>
      </c>
      <c r="C25" s="219"/>
      <c r="D25" s="253">
        <v>8100</v>
      </c>
      <c r="E25" s="254">
        <v>8282</v>
      </c>
      <c r="F25" s="254">
        <v>7638</v>
      </c>
      <c r="G25" s="254">
        <v>8004</v>
      </c>
      <c r="H25" s="254">
        <v>8548</v>
      </c>
      <c r="I25" s="254">
        <v>9180</v>
      </c>
      <c r="J25" s="257">
        <v>9352</v>
      </c>
      <c r="L25" s="222"/>
      <c r="M25" s="256">
        <v>2.246913580246912E-2</v>
      </c>
      <c r="N25" s="257">
        <v>182</v>
      </c>
      <c r="O25" s="258">
        <v>-7.7758995411736254E-2</v>
      </c>
      <c r="P25" s="257">
        <v>-644</v>
      </c>
      <c r="Q25" s="258">
        <f t="shared" si="0"/>
        <v>4.7918303220738423E-2</v>
      </c>
      <c r="R25" s="257">
        <f t="shared" si="1"/>
        <v>366</v>
      </c>
      <c r="S25" s="258">
        <f t="shared" si="2"/>
        <v>6.7966016991504175E-2</v>
      </c>
      <c r="T25" s="257">
        <f t="shared" si="3"/>
        <v>544</v>
      </c>
      <c r="U25" s="258">
        <f t="shared" si="4"/>
        <v>7.3935423490875118E-2</v>
      </c>
      <c r="V25" s="257">
        <f t="shared" si="5"/>
        <v>632</v>
      </c>
      <c r="W25" s="258">
        <v>3.325599381283828E-2</v>
      </c>
      <c r="X25" s="257">
        <v>301</v>
      </c>
      <c r="Z25" s="224"/>
    </row>
    <row r="26" spans="2:28" x14ac:dyDescent="0.35">
      <c r="B26" s="305" t="s">
        <v>1</v>
      </c>
      <c r="C26" s="219"/>
      <c r="D26" s="260">
        <v>2763</v>
      </c>
      <c r="E26" s="261">
        <v>2906</v>
      </c>
      <c r="F26" s="261">
        <v>2799</v>
      </c>
      <c r="G26" s="261">
        <v>2999</v>
      </c>
      <c r="H26" s="261">
        <v>3188</v>
      </c>
      <c r="I26" s="261">
        <v>3407</v>
      </c>
      <c r="J26" s="265">
        <v>3664</v>
      </c>
      <c r="L26" s="222"/>
      <c r="M26" s="264">
        <v>5.1755338400289563E-2</v>
      </c>
      <c r="N26" s="265">
        <v>143</v>
      </c>
      <c r="O26" s="266">
        <v>-3.6820371644872729E-2</v>
      </c>
      <c r="P26" s="265">
        <v>-107</v>
      </c>
      <c r="Q26" s="266">
        <f t="shared" si="0"/>
        <v>7.1454090746695176E-2</v>
      </c>
      <c r="R26" s="265">
        <f t="shared" si="1"/>
        <v>200</v>
      </c>
      <c r="S26" s="266">
        <f t="shared" si="2"/>
        <v>6.302100700233404E-2</v>
      </c>
      <c r="T26" s="265">
        <f t="shared" si="3"/>
        <v>189</v>
      </c>
      <c r="U26" s="266">
        <f t="shared" si="4"/>
        <v>6.8695106649937276E-2</v>
      </c>
      <c r="V26" s="265">
        <f t="shared" si="5"/>
        <v>219</v>
      </c>
      <c r="W26" s="266">
        <v>9.3731343283582014E-2</v>
      </c>
      <c r="X26" s="265">
        <v>314</v>
      </c>
      <c r="Z26" s="224"/>
      <c r="AA26" s="224"/>
      <c r="AB26" s="286"/>
    </row>
    <row r="27" spans="2:28" x14ac:dyDescent="0.35">
      <c r="B27" s="235" t="s">
        <v>0</v>
      </c>
      <c r="C27" s="219"/>
      <c r="D27" s="1226">
        <f>SUM(D9:D26)</f>
        <v>1054275</v>
      </c>
      <c r="E27" s="306">
        <f>SUM(E9:E26)</f>
        <v>1115183</v>
      </c>
      <c r="F27" s="307">
        <f>SUM(F9:F26)</f>
        <v>1124230</v>
      </c>
      <c r="G27" s="306">
        <f>SUM(G9:G26)</f>
        <v>1222142</v>
      </c>
      <c r="H27" s="307">
        <v>1313437</v>
      </c>
      <c r="I27" s="306">
        <v>1411866</v>
      </c>
      <c r="J27" s="306">
        <f>SUM(J9:J26)</f>
        <v>1489601</v>
      </c>
      <c r="K27" s="308"/>
      <c r="L27" s="222"/>
      <c r="M27" s="240">
        <f>E27/D27-1</f>
        <v>5.7772402836072212E-2</v>
      </c>
      <c r="N27" s="241">
        <f>E27-D27</f>
        <v>60908</v>
      </c>
      <c r="O27" s="242">
        <f>F27/E27-1</f>
        <v>8.1125698652149136E-3</v>
      </c>
      <c r="P27" s="243">
        <f>F27-E27</f>
        <v>9047</v>
      </c>
      <c r="Q27" s="242">
        <f t="shared" si="0"/>
        <v>8.7092498865890322E-2</v>
      </c>
      <c r="R27" s="237">
        <f t="shared" si="1"/>
        <v>97912</v>
      </c>
      <c r="S27" s="242">
        <f t="shared" si="2"/>
        <v>7.4700812180581222E-2</v>
      </c>
      <c r="T27" s="243">
        <f t="shared" si="3"/>
        <v>91295</v>
      </c>
      <c r="U27" s="309">
        <f t="shared" ref="U27" si="6">I27/H27-1</f>
        <v>7.4940023769697328E-2</v>
      </c>
      <c r="V27" s="237">
        <f t="shared" ref="V27" si="7">I27-H27</f>
        <v>98429</v>
      </c>
      <c r="W27" s="242">
        <v>7.00925985790537E-2</v>
      </c>
      <c r="X27" s="243">
        <v>97571</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EVO_resolPIA!D9:J9</xm:f>
              <xm:sqref>K9</xm:sqref>
            </x14:sparkline>
            <x14:sparkline>
              <xm:f>EVO_resolPIA!D10:J10</xm:f>
              <xm:sqref>K10</xm:sqref>
            </x14:sparkline>
            <x14:sparkline>
              <xm:f>EVO_resolPIA!D11:J11</xm:f>
              <xm:sqref>K11</xm:sqref>
            </x14:sparkline>
            <x14:sparkline>
              <xm:f>EVO_resolPIA!D12:J12</xm:f>
              <xm:sqref>K12</xm:sqref>
            </x14:sparkline>
            <x14:sparkline>
              <xm:f>EVO_resolPIA!D13:J13</xm:f>
              <xm:sqref>K13</xm:sqref>
            </x14:sparkline>
            <x14:sparkline>
              <xm:f>EVO_resolPIA!D14:J14</xm:f>
              <xm:sqref>K14</xm:sqref>
            </x14:sparkline>
            <x14:sparkline>
              <xm:f>EVO_resolPIA!D15:J15</xm:f>
              <xm:sqref>K15</xm:sqref>
            </x14:sparkline>
            <x14:sparkline>
              <xm:f>EVO_resolPIA!D16:J16</xm:f>
              <xm:sqref>K16</xm:sqref>
            </x14:sparkline>
            <x14:sparkline>
              <xm:f>EVO_resolPIA!D17:J17</xm:f>
              <xm:sqref>K17</xm:sqref>
            </x14:sparkline>
            <x14:sparkline>
              <xm:f>EVO_resolPIA!D18:J18</xm:f>
              <xm:sqref>K18</xm:sqref>
            </x14:sparkline>
            <x14:sparkline>
              <xm:f>EVO_resolPIA!D19:J19</xm:f>
              <xm:sqref>K19</xm:sqref>
            </x14:sparkline>
            <x14:sparkline>
              <xm:f>EVO_resolPIA!D20:J20</xm:f>
              <xm:sqref>K20</xm:sqref>
            </x14:sparkline>
            <x14:sparkline>
              <xm:f>EVO_resolPIA!D21:J21</xm:f>
              <xm:sqref>K21</xm:sqref>
            </x14:sparkline>
            <x14:sparkline>
              <xm:f>EVO_resolPIA!D22:J22</xm:f>
              <xm:sqref>K22</xm:sqref>
            </x14:sparkline>
            <x14:sparkline>
              <xm:f>EVO_resolPIA!D23:J23</xm:f>
              <xm:sqref>K23</xm:sqref>
            </x14:sparkline>
            <x14:sparkline>
              <xm:f>EVO_resolPIA!D24:J24</xm:f>
              <xm:sqref>K24</xm:sqref>
            </x14:sparkline>
            <x14:sparkline>
              <xm:f>EVO_resolPIA!D25:J25</xm:f>
              <xm:sqref>K25</xm:sqref>
            </x14:sparkline>
            <x14:sparkline>
              <xm:f>EVO_resolPIA!D26:J26</xm:f>
              <xm:sqref>K26</xm:sqref>
            </x14:sparkline>
            <x14:sparkline>
              <xm:f>EVO_resolPIA!D27:J27</xm:f>
              <xm:sqref>K27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05" t="s">
        <v>455</v>
      </c>
      <c r="C6" s="1505"/>
      <c r="D6" s="1505"/>
      <c r="E6" s="1505"/>
      <c r="F6" s="1505"/>
      <c r="G6" s="1505"/>
      <c r="H6" s="1505"/>
      <c r="I6" s="1505"/>
      <c r="J6" s="1016"/>
      <c r="K6" s="1016"/>
      <c r="L6" s="1016"/>
      <c r="M6" s="1067"/>
      <c r="N6" s="1067"/>
      <c r="O6" s="1067"/>
      <c r="P6" s="1067"/>
      <c r="Q6" s="1067"/>
      <c r="R6" s="1067"/>
    </row>
    <row r="7" spans="1:18" s="621" customFormat="1" ht="15.75" customHeight="1" x14ac:dyDescent="0.25">
      <c r="A7" s="1015"/>
      <c r="B7" s="1645" t="str">
        <f>porsaad!$B$6</f>
        <v>Situación a 31 de octubre de 2024</v>
      </c>
      <c r="C7" s="1645"/>
      <c r="D7" s="1645"/>
      <c r="E7" s="1645"/>
      <c r="F7" s="1645"/>
      <c r="G7" s="1645"/>
      <c r="H7" s="1645"/>
      <c r="I7" s="1645"/>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8" t="s">
        <v>12</v>
      </c>
      <c r="C9" s="1660" t="s">
        <v>48</v>
      </c>
      <c r="D9" s="1660"/>
      <c r="E9" s="1661" t="s">
        <v>33</v>
      </c>
      <c r="F9" s="1662"/>
      <c r="G9" s="1663" t="s">
        <v>32</v>
      </c>
      <c r="H9" s="1664"/>
      <c r="I9" s="1070"/>
      <c r="J9" s="1070"/>
      <c r="K9" s="1070"/>
      <c r="L9" s="1070"/>
      <c r="M9" s="1070"/>
      <c r="N9" s="1070"/>
      <c r="O9" s="1070"/>
    </row>
    <row r="10" spans="1:18" ht="46.5" customHeight="1" x14ac:dyDescent="0.35">
      <c r="B10" s="1659"/>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259.56666666666666</v>
      </c>
      <c r="D11" s="1073">
        <v>0.1694407084049859</v>
      </c>
      <c r="E11" s="1072">
        <v>467.14894759451272</v>
      </c>
      <c r="F11" s="1073">
        <v>0.34630087831429684</v>
      </c>
      <c r="G11" s="1072">
        <v>588.05632989267042</v>
      </c>
      <c r="H11" s="1073">
        <v>0.17907930950769194</v>
      </c>
      <c r="I11" s="1070"/>
      <c r="J11" s="1070"/>
      <c r="K11" s="1070"/>
      <c r="L11" s="1070"/>
      <c r="M11" s="1070"/>
      <c r="N11" s="1070"/>
      <c r="O11" s="1070"/>
    </row>
    <row r="12" spans="1:18" ht="15" customHeight="1" x14ac:dyDescent="0.35">
      <c r="B12" s="1074" t="s">
        <v>7</v>
      </c>
      <c r="C12" s="1075">
        <v>233.539761904762</v>
      </c>
      <c r="D12" s="1076">
        <v>0.53091967188918276</v>
      </c>
      <c r="E12" s="1075">
        <v>400.98600832177459</v>
      </c>
      <c r="F12" s="1076">
        <v>0.60653683862604846</v>
      </c>
      <c r="G12" s="1075">
        <v>466.57245413453899</v>
      </c>
      <c r="H12" s="1076">
        <v>0.42045339282104749</v>
      </c>
      <c r="I12" s="1070"/>
      <c r="J12" s="1070"/>
      <c r="K12" s="1070"/>
      <c r="L12" s="1070"/>
      <c r="M12" s="1070"/>
      <c r="N12" s="1070"/>
      <c r="O12" s="1070"/>
    </row>
    <row r="13" spans="1:18" ht="15" customHeight="1" x14ac:dyDescent="0.35">
      <c r="B13" s="1074" t="s">
        <v>37</v>
      </c>
      <c r="C13" s="1075">
        <v>342.95333333333338</v>
      </c>
      <c r="D13" s="1076">
        <v>0.33817592542621722</v>
      </c>
      <c r="E13" s="1075">
        <v>404.99811228070416</v>
      </c>
      <c r="F13" s="1076">
        <v>0.42491797555700944</v>
      </c>
      <c r="G13" s="1075">
        <v>441.79506388702242</v>
      </c>
      <c r="H13" s="1076">
        <v>0.43475320988298527</v>
      </c>
      <c r="I13" s="1070"/>
      <c r="J13" s="1070"/>
      <c r="K13" s="1070"/>
      <c r="L13" s="1070"/>
      <c r="M13" s="1070"/>
      <c r="N13" s="1070"/>
      <c r="O13" s="1070"/>
    </row>
    <row r="14" spans="1:18" ht="15" customHeight="1" x14ac:dyDescent="0.35">
      <c r="B14" s="1074" t="s">
        <v>38</v>
      </c>
      <c r="C14" s="1075" t="s">
        <v>364</v>
      </c>
      <c r="D14" s="1076" t="s">
        <v>364</v>
      </c>
      <c r="E14" s="1075">
        <v>578.64484170886112</v>
      </c>
      <c r="F14" s="1076">
        <v>0.23182902217804016</v>
      </c>
      <c r="G14" s="1075">
        <v>545.84039039039112</v>
      </c>
      <c r="H14" s="1076">
        <v>0.29930020751683972</v>
      </c>
      <c r="I14" s="1070"/>
      <c r="J14" s="1070"/>
      <c r="K14" s="1070"/>
      <c r="L14" s="1070"/>
      <c r="M14" s="1070"/>
      <c r="N14" s="1070"/>
      <c r="O14" s="1070"/>
    </row>
    <row r="15" spans="1:18" ht="15" customHeight="1" x14ac:dyDescent="0.35">
      <c r="B15" s="1074" t="s">
        <v>6</v>
      </c>
      <c r="C15" s="1075">
        <v>387.58428571428573</v>
      </c>
      <c r="D15" s="1076">
        <v>0.68499038206327734</v>
      </c>
      <c r="E15" s="1075">
        <v>338.93928467153137</v>
      </c>
      <c r="F15" s="1076">
        <v>0.7033022544423343</v>
      </c>
      <c r="G15" s="1075">
        <v>488.36989989989968</v>
      </c>
      <c r="H15" s="1076">
        <v>0.58975664824762886</v>
      </c>
      <c r="I15" s="1070"/>
      <c r="J15" s="1070"/>
      <c r="K15" s="1070"/>
      <c r="L15" s="1070"/>
      <c r="M15" s="1070"/>
      <c r="N15" s="1070"/>
      <c r="O15" s="1070"/>
    </row>
    <row r="16" spans="1:18" ht="15" customHeight="1" x14ac:dyDescent="0.35">
      <c r="B16" s="1074" t="s">
        <v>5</v>
      </c>
      <c r="C16" s="1075">
        <v>475.65800000000002</v>
      </c>
      <c r="D16" s="1076">
        <v>0.37376992398903058</v>
      </c>
      <c r="E16" s="1075">
        <v>451.12948453608243</v>
      </c>
      <c r="F16" s="1076">
        <v>0.54072436886800235</v>
      </c>
      <c r="G16" s="1075">
        <v>504.28597701149414</v>
      </c>
      <c r="H16" s="1076">
        <v>0.50450619935359986</v>
      </c>
      <c r="I16" s="1070"/>
      <c r="J16" s="1070"/>
      <c r="K16" s="1070"/>
      <c r="L16" s="1070"/>
      <c r="M16" s="1070"/>
      <c r="N16" s="1070"/>
      <c r="O16" s="1070"/>
    </row>
    <row r="17" spans="1:15" ht="15" customHeight="1" x14ac:dyDescent="0.35">
      <c r="B17" s="1074" t="s">
        <v>4</v>
      </c>
      <c r="C17" s="1075">
        <v>474.48</v>
      </c>
      <c r="D17" s="1076">
        <v>0</v>
      </c>
      <c r="E17" s="1075">
        <v>426.88640975104443</v>
      </c>
      <c r="F17" s="1076">
        <v>0.65868954892645415</v>
      </c>
      <c r="G17" s="1075">
        <v>580.73001411184384</v>
      </c>
      <c r="H17" s="1076">
        <v>0.55108670625726419</v>
      </c>
      <c r="I17" s="1070"/>
      <c r="J17" s="1070"/>
      <c r="K17" s="1070"/>
      <c r="L17" s="1070"/>
      <c r="M17" s="1070"/>
      <c r="N17" s="1070"/>
      <c r="O17" s="1070"/>
    </row>
    <row r="18" spans="1:15" ht="15" customHeight="1" x14ac:dyDescent="0.35">
      <c r="B18" s="1074" t="s">
        <v>40</v>
      </c>
      <c r="C18" s="1075">
        <v>253.92042571285506</v>
      </c>
      <c r="D18" s="1076">
        <v>0.39216163692393619</v>
      </c>
      <c r="E18" s="1075">
        <v>413.20333776783735</v>
      </c>
      <c r="F18" s="1076">
        <v>0.52008379595175969</v>
      </c>
      <c r="G18" s="1075">
        <v>471.01888795699131</v>
      </c>
      <c r="H18" s="1076">
        <v>0.54714548192311308</v>
      </c>
      <c r="I18" s="1070"/>
      <c r="J18" s="1070"/>
      <c r="K18" s="1070"/>
      <c r="L18" s="1070"/>
      <c r="M18" s="1070"/>
      <c r="N18" s="1070"/>
      <c r="O18" s="1070"/>
    </row>
    <row r="19" spans="1:15" ht="15" customHeight="1" x14ac:dyDescent="0.35">
      <c r="B19" s="1074" t="s">
        <v>41</v>
      </c>
      <c r="C19" s="1075">
        <v>715.60333333333335</v>
      </c>
      <c r="D19" s="1076">
        <v>0.65656373619379582</v>
      </c>
      <c r="E19" s="1075">
        <v>679.33069781481925</v>
      </c>
      <c r="F19" s="1076">
        <v>0.4454977584677578</v>
      </c>
      <c r="G19" s="1075">
        <v>663.77079169868068</v>
      </c>
      <c r="H19" s="1076">
        <v>0.45625113344933366</v>
      </c>
      <c r="I19" s="1070"/>
      <c r="J19" s="1070"/>
      <c r="K19" s="1070"/>
      <c r="L19" s="1070"/>
      <c r="M19" s="1070"/>
      <c r="N19" s="1070"/>
      <c r="O19" s="1070"/>
    </row>
    <row r="20" spans="1:15" ht="15" customHeight="1" x14ac:dyDescent="0.35">
      <c r="B20" s="1074" t="s">
        <v>3</v>
      </c>
      <c r="C20" s="1075">
        <v>1435.8280043383966</v>
      </c>
      <c r="D20" s="1076">
        <v>0.35540363259626612</v>
      </c>
      <c r="E20" s="1075">
        <v>974.8394608171468</v>
      </c>
      <c r="F20" s="1076">
        <v>0.38631121359395976</v>
      </c>
      <c r="G20" s="1075">
        <v>885.631624500665</v>
      </c>
      <c r="H20" s="1076">
        <v>0.36506131209896281</v>
      </c>
      <c r="I20" s="1070"/>
      <c r="J20" s="1070"/>
      <c r="K20" s="1070"/>
      <c r="L20" s="1070"/>
      <c r="M20" s="1070"/>
      <c r="N20" s="1070"/>
      <c r="O20" s="1070"/>
    </row>
    <row r="21" spans="1:15" ht="15" customHeight="1" x14ac:dyDescent="0.35">
      <c r="B21" s="1074" t="s">
        <v>2</v>
      </c>
      <c r="C21" s="1075">
        <v>304.66666666666669</v>
      </c>
      <c r="D21" s="1076">
        <v>0.55450890337061309</v>
      </c>
      <c r="E21" s="1075">
        <v>362.39393250183406</v>
      </c>
      <c r="F21" s="1076">
        <v>0.48214829655580643</v>
      </c>
      <c r="G21" s="1075">
        <v>475.63682208588989</v>
      </c>
      <c r="H21" s="1076">
        <v>0.45557179634913542</v>
      </c>
      <c r="I21" s="1070"/>
      <c r="J21" s="1070"/>
      <c r="K21" s="1070"/>
      <c r="L21" s="1070"/>
      <c r="M21" s="1070"/>
      <c r="N21" s="1070"/>
      <c r="O21" s="1070"/>
    </row>
    <row r="22" spans="1:15" ht="15" customHeight="1" x14ac:dyDescent="0.35">
      <c r="B22" s="1074" t="s">
        <v>35</v>
      </c>
      <c r="C22" s="1075">
        <v>255.92250000000001</v>
      </c>
      <c r="D22" s="1076">
        <v>0.38325165504093489</v>
      </c>
      <c r="E22" s="1075">
        <v>400.99140489642497</v>
      </c>
      <c r="F22" s="1076">
        <v>0.45503996836685723</v>
      </c>
      <c r="G22" s="1075">
        <v>423.33062500000307</v>
      </c>
      <c r="H22" s="1076">
        <v>0.43519209075096671</v>
      </c>
      <c r="I22" s="1070"/>
      <c r="J22" s="1070"/>
      <c r="K22" s="1070"/>
      <c r="L22" s="1070"/>
      <c r="M22" s="1070"/>
      <c r="N22" s="1070"/>
      <c r="O22" s="1070"/>
    </row>
    <row r="23" spans="1:15" ht="15" customHeight="1" x14ac:dyDescent="0.35">
      <c r="B23" s="1074" t="s">
        <v>42</v>
      </c>
      <c r="C23" s="1075">
        <v>438.69500000000005</v>
      </c>
      <c r="D23" s="1076">
        <v>3.1124658235703897E-2</v>
      </c>
      <c r="E23" s="1075">
        <v>599.53553937188053</v>
      </c>
      <c r="F23" s="1076">
        <v>0.24576433645326959</v>
      </c>
      <c r="G23" s="1075">
        <v>606.85505245659954</v>
      </c>
      <c r="H23" s="1076">
        <v>0.24044271947319656</v>
      </c>
      <c r="I23" s="1070"/>
      <c r="J23" s="1070"/>
      <c r="K23" s="1070"/>
      <c r="L23" s="1070"/>
      <c r="M23" s="1070"/>
      <c r="N23" s="1070"/>
      <c r="O23" s="1070"/>
    </row>
    <row r="24" spans="1:15" ht="15" customHeight="1" x14ac:dyDescent="0.35">
      <c r="B24" s="1074" t="s">
        <v>43</v>
      </c>
      <c r="C24" s="1075" t="s">
        <v>364</v>
      </c>
      <c r="D24" s="1076" t="s">
        <v>364</v>
      </c>
      <c r="E24" s="1075">
        <v>420.53982758620674</v>
      </c>
      <c r="F24" s="1076">
        <v>0.49396650982966683</v>
      </c>
      <c r="G24" s="1075">
        <v>514.20724264705984</v>
      </c>
      <c r="H24" s="1076">
        <v>0.45980527282039918</v>
      </c>
      <c r="I24" s="1070"/>
      <c r="J24" s="1070"/>
      <c r="K24" s="1070"/>
      <c r="L24" s="1070"/>
      <c r="M24" s="1070"/>
      <c r="N24" s="1070"/>
      <c r="O24" s="1070"/>
    </row>
    <row r="25" spans="1:15" ht="15" customHeight="1" x14ac:dyDescent="0.35">
      <c r="B25" s="1074" t="s">
        <v>44</v>
      </c>
      <c r="C25" s="1075">
        <v>1177.7075</v>
      </c>
      <c r="D25" s="1076">
        <v>0.43831415823759962</v>
      </c>
      <c r="E25" s="1075">
        <v>814.95766726943828</v>
      </c>
      <c r="F25" s="1076">
        <v>0.68922232402382921</v>
      </c>
      <c r="G25" s="1075">
        <v>852.14068181818129</v>
      </c>
      <c r="H25" s="1076">
        <v>0.5993340680234267</v>
      </c>
      <c r="I25" s="1070"/>
      <c r="J25" s="1070"/>
      <c r="K25" s="1070"/>
      <c r="L25" s="1070"/>
      <c r="M25" s="1070"/>
      <c r="N25" s="1070"/>
      <c r="O25" s="1070"/>
    </row>
    <row r="26" spans="1:15" ht="15" customHeight="1" x14ac:dyDescent="0.35">
      <c r="B26" s="1074" t="s">
        <v>45</v>
      </c>
      <c r="C26" s="1075">
        <v>331.79114285714286</v>
      </c>
      <c r="D26" s="1076">
        <v>0.42508368517518019</v>
      </c>
      <c r="E26" s="1075">
        <v>655.77424332344401</v>
      </c>
      <c r="F26" s="1076">
        <v>0.31644896972949865</v>
      </c>
      <c r="G26" s="1075">
        <v>701.94811463046938</v>
      </c>
      <c r="H26" s="1076">
        <v>0.34793055044366189</v>
      </c>
      <c r="I26" s="1070"/>
      <c r="J26" s="1070"/>
      <c r="K26" s="1070"/>
      <c r="L26" s="1070"/>
      <c r="M26" s="1070"/>
      <c r="N26" s="1070"/>
      <c r="O26" s="1070"/>
    </row>
    <row r="27" spans="1:15" ht="15" customHeight="1" x14ac:dyDescent="0.35">
      <c r="B27" s="1074" t="s">
        <v>46</v>
      </c>
      <c r="C27" s="1075">
        <v>692.19210526315794</v>
      </c>
      <c r="D27" s="1076">
        <v>7.0533056708378325E-2</v>
      </c>
      <c r="E27" s="1075">
        <v>694.63071428571584</v>
      </c>
      <c r="F27" s="1076">
        <v>9.7146258446363473E-2</v>
      </c>
      <c r="G27" s="1075">
        <v>692.97213186813224</v>
      </c>
      <c r="H27" s="1076">
        <v>9.1404525712560525E-2</v>
      </c>
      <c r="I27" s="1070"/>
      <c r="J27" s="1070"/>
      <c r="K27" s="1070"/>
      <c r="L27" s="1070"/>
      <c r="M27" s="1070"/>
      <c r="N27" s="1070"/>
      <c r="O27" s="1070"/>
    </row>
    <row r="28" spans="1:15" ht="15" customHeight="1" x14ac:dyDescent="0.35">
      <c r="B28" s="1077" t="s">
        <v>1</v>
      </c>
      <c r="C28" s="1078" t="s">
        <v>364</v>
      </c>
      <c r="D28" s="1079" t="s">
        <v>364</v>
      </c>
      <c r="E28" s="1078">
        <v>243.67</v>
      </c>
      <c r="F28" s="1079">
        <v>0</v>
      </c>
      <c r="G28" s="1078" t="s">
        <v>364</v>
      </c>
      <c r="H28" s="1079" t="s">
        <v>364</v>
      </c>
      <c r="I28" s="1070"/>
      <c r="J28" s="1070"/>
      <c r="K28" s="1070"/>
      <c r="L28" s="1070"/>
      <c r="M28" s="1070"/>
      <c r="N28" s="1070"/>
      <c r="O28" s="1070"/>
    </row>
    <row r="29" spans="1:15" ht="15" customHeight="1" x14ac:dyDescent="0.35">
      <c r="B29" s="1307" t="s">
        <v>0</v>
      </c>
      <c r="C29" s="1308">
        <v>469.24124567343796</v>
      </c>
      <c r="D29" s="1309">
        <v>1.0794679260497551</v>
      </c>
      <c r="E29" s="1308">
        <v>540.65689686420251</v>
      </c>
      <c r="F29" s="1309">
        <v>0.56217942524273568</v>
      </c>
      <c r="G29" s="1308">
        <v>579.05810617752013</v>
      </c>
      <c r="H29" s="1309">
        <v>0.47023585143767416</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4.5" customHeight="1" x14ac:dyDescent="0.35">
      <c r="B32" s="1657" t="s">
        <v>289</v>
      </c>
      <c r="C32" s="1657"/>
      <c r="D32" s="1657"/>
      <c r="E32" s="1657"/>
      <c r="F32" s="1657"/>
      <c r="G32" s="1657"/>
      <c r="H32" s="1657"/>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05" t="s">
        <v>454</v>
      </c>
      <c r="C6" s="1505"/>
      <c r="D6" s="1505"/>
      <c r="E6" s="1505"/>
      <c r="F6" s="1505"/>
      <c r="G6" s="1505"/>
      <c r="H6" s="1505"/>
      <c r="I6" s="1505"/>
      <c r="J6" s="1016"/>
      <c r="K6" s="1016"/>
      <c r="L6" s="1016"/>
      <c r="M6" s="1067"/>
      <c r="N6" s="1067"/>
      <c r="O6" s="1067"/>
      <c r="P6" s="1067"/>
      <c r="Q6" s="1067"/>
      <c r="R6" s="1067"/>
    </row>
    <row r="7" spans="1:18" s="621" customFormat="1" ht="15.75" customHeight="1" x14ac:dyDescent="0.25">
      <c r="A7" s="1015"/>
      <c r="B7" s="1645" t="str">
        <f>porsaad!$B$6</f>
        <v>Situación a 31 de octubre de 2024</v>
      </c>
      <c r="C7" s="1645"/>
      <c r="D7" s="1645"/>
      <c r="E7" s="1645"/>
      <c r="F7" s="1645"/>
      <c r="G7" s="1645"/>
      <c r="H7" s="1645"/>
      <c r="I7" s="1645"/>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8" t="s">
        <v>12</v>
      </c>
      <c r="C9" s="1660" t="s">
        <v>48</v>
      </c>
      <c r="D9" s="1660"/>
      <c r="E9" s="1661" t="s">
        <v>33</v>
      </c>
      <c r="F9" s="1662"/>
      <c r="G9" s="1663" t="s">
        <v>32</v>
      </c>
      <c r="H9" s="1664"/>
      <c r="I9" s="1070"/>
      <c r="J9" s="1070"/>
      <c r="K9" s="1070"/>
      <c r="L9" s="1070"/>
      <c r="M9" s="1070"/>
      <c r="N9" s="1070"/>
      <c r="O9" s="1070"/>
    </row>
    <row r="10" spans="1:18" ht="46.5" customHeight="1" x14ac:dyDescent="0.35">
      <c r="B10" s="1659"/>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315.83570175438598</v>
      </c>
      <c r="D11" s="1073">
        <v>0.29388893277711259</v>
      </c>
      <c r="E11" s="1072">
        <v>348.55100719424451</v>
      </c>
      <c r="F11" s="1073">
        <v>0.23945957170731519</v>
      </c>
      <c r="G11" s="1072">
        <v>569.2578494623657</v>
      </c>
      <c r="H11" s="1073">
        <v>0.22917840341320972</v>
      </c>
      <c r="I11" s="1070"/>
      <c r="J11" s="1070"/>
      <c r="K11" s="1070"/>
      <c r="L11" s="1070"/>
      <c r="M11" s="1070"/>
      <c r="N11" s="1070"/>
      <c r="O11" s="1070"/>
    </row>
    <row r="12" spans="1:18" ht="15" customHeight="1" x14ac:dyDescent="0.35">
      <c r="B12" s="1074" t="s">
        <v>7</v>
      </c>
      <c r="C12" s="1075">
        <v>234.43460182370779</v>
      </c>
      <c r="D12" s="1076">
        <v>0.38956431284235549</v>
      </c>
      <c r="E12" s="1075">
        <v>191.19971428571432</v>
      </c>
      <c r="F12" s="1076">
        <v>0.45030900148398179</v>
      </c>
      <c r="G12" s="1075">
        <v>323.29390070921988</v>
      </c>
      <c r="H12" s="1076">
        <v>0.26822081796242736</v>
      </c>
      <c r="I12" s="1070"/>
      <c r="J12" s="1070"/>
      <c r="K12" s="1070"/>
      <c r="L12" s="1070"/>
      <c r="M12" s="1070"/>
      <c r="N12" s="1070"/>
      <c r="O12" s="1070"/>
    </row>
    <row r="13" spans="1:18" ht="15" customHeight="1" x14ac:dyDescent="0.35">
      <c r="B13" s="1074" t="s">
        <v>37</v>
      </c>
      <c r="C13" s="1075">
        <v>210.15718518518517</v>
      </c>
      <c r="D13" s="1076">
        <v>0.22386123128133797</v>
      </c>
      <c r="E13" s="1075">
        <v>300.17135593220269</v>
      </c>
      <c r="F13" s="1076">
        <v>0.15557919381257637</v>
      </c>
      <c r="G13" s="1075">
        <v>472.00546296296346</v>
      </c>
      <c r="H13" s="1076">
        <v>0.15871400807081867</v>
      </c>
      <c r="I13" s="1070"/>
      <c r="J13" s="1070"/>
      <c r="K13" s="1070"/>
      <c r="L13" s="1070"/>
      <c r="M13" s="1070"/>
      <c r="N13" s="1070"/>
      <c r="O13" s="1070"/>
    </row>
    <row r="14" spans="1:18" ht="15" customHeight="1" x14ac:dyDescent="0.35">
      <c r="B14" s="1074" t="s">
        <v>38</v>
      </c>
      <c r="C14" s="1075">
        <v>245.32212765957442</v>
      </c>
      <c r="D14" s="1076">
        <v>0.58086898547062005</v>
      </c>
      <c r="E14" s="1075">
        <v>290.71375013888877</v>
      </c>
      <c r="F14" s="1076">
        <v>0.47119531943998688</v>
      </c>
      <c r="G14" s="1075">
        <v>363.1703333333333</v>
      </c>
      <c r="H14" s="1076">
        <v>0.71161134823063299</v>
      </c>
      <c r="I14" s="1070"/>
      <c r="J14" s="1070"/>
      <c r="K14" s="1070"/>
      <c r="L14" s="1070"/>
      <c r="M14" s="1070"/>
      <c r="N14" s="1070"/>
      <c r="O14" s="1070"/>
    </row>
    <row r="15" spans="1:18" ht="15" customHeight="1" x14ac:dyDescent="0.35">
      <c r="B15" s="1074" t="s">
        <v>6</v>
      </c>
      <c r="C15" s="1075">
        <v>162.8613928571427</v>
      </c>
      <c r="D15" s="1076">
        <v>0.94077686199446731</v>
      </c>
      <c r="E15" s="1075">
        <v>218.29489189189209</v>
      </c>
      <c r="F15" s="1076">
        <v>0.90487885369592846</v>
      </c>
      <c r="G15" s="1075">
        <v>428.80203791469171</v>
      </c>
      <c r="H15" s="1076">
        <v>0.76318067651318133</v>
      </c>
      <c r="I15" s="1070"/>
      <c r="J15" s="1070"/>
      <c r="K15" s="1070"/>
      <c r="L15" s="1070"/>
      <c r="M15" s="1070"/>
      <c r="N15" s="1070"/>
      <c r="O15" s="1070"/>
    </row>
    <row r="16" spans="1:18" ht="15" customHeight="1" x14ac:dyDescent="0.3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v>244.46961718293454</v>
      </c>
      <c r="D17" s="1076">
        <v>0.5234857451283651</v>
      </c>
      <c r="E17" s="1075">
        <v>453.01098526703311</v>
      </c>
      <c r="F17" s="1076">
        <v>0.6079937197151235</v>
      </c>
      <c r="G17" s="1075">
        <v>610.22458809380771</v>
      </c>
      <c r="H17" s="1076">
        <v>0.5361288136297554</v>
      </c>
      <c r="I17" s="1070"/>
      <c r="J17" s="1070"/>
      <c r="K17" s="1070"/>
      <c r="L17" s="1070"/>
      <c r="M17" s="1070"/>
      <c r="N17" s="1070"/>
      <c r="O17" s="1070"/>
    </row>
    <row r="18" spans="1:15" ht="15" customHeight="1" x14ac:dyDescent="0.35">
      <c r="B18" s="1074" t="s">
        <v>40</v>
      </c>
      <c r="C18" s="1075">
        <v>195.48073750000006</v>
      </c>
      <c r="D18" s="1076">
        <v>0.52231795828349792</v>
      </c>
      <c r="E18" s="1075">
        <v>261.49397196261697</v>
      </c>
      <c r="F18" s="1076">
        <v>0.51545185281782757</v>
      </c>
      <c r="G18" s="1075">
        <v>290.67275373134328</v>
      </c>
      <c r="H18" s="1076">
        <v>0.468341304363041</v>
      </c>
      <c r="I18" s="1070"/>
      <c r="J18" s="1070"/>
      <c r="K18" s="1070"/>
      <c r="L18" s="1070"/>
      <c r="M18" s="1070"/>
      <c r="N18" s="1070"/>
      <c r="O18" s="1070"/>
    </row>
    <row r="19" spans="1:15" ht="15" customHeight="1" x14ac:dyDescent="0.35">
      <c r="B19" s="1074" t="s">
        <v>41</v>
      </c>
      <c r="C19" s="1075">
        <v>399.12172166427519</v>
      </c>
      <c r="D19" s="1076">
        <v>0.21108628760777071</v>
      </c>
      <c r="E19" s="1075">
        <v>416.30694616062971</v>
      </c>
      <c r="F19" s="1076">
        <v>0.12897297205975947</v>
      </c>
      <c r="G19" s="1075">
        <v>420.61359322033934</v>
      </c>
      <c r="H19" s="1076">
        <v>0.1201206383726527</v>
      </c>
      <c r="I19" s="1070"/>
      <c r="J19" s="1070"/>
      <c r="K19" s="1070"/>
      <c r="L19" s="1070"/>
      <c r="M19" s="1070"/>
      <c r="N19" s="1070"/>
      <c r="O19" s="1070"/>
    </row>
    <row r="20" spans="1:15" ht="15" customHeight="1" x14ac:dyDescent="0.35">
      <c r="B20" s="1074" t="s">
        <v>3</v>
      </c>
      <c r="C20" s="1075">
        <v>442.97157894736944</v>
      </c>
      <c r="D20" s="1076">
        <v>0.57145652249918644</v>
      </c>
      <c r="E20" s="1075">
        <v>491.24995049504508</v>
      </c>
      <c r="F20" s="1076">
        <v>0.44078114488416509</v>
      </c>
      <c r="G20" s="1075">
        <v>713.17226107226259</v>
      </c>
      <c r="H20" s="1076">
        <v>0.24353848410973405</v>
      </c>
      <c r="I20" s="1070"/>
      <c r="J20" s="1070"/>
      <c r="K20" s="1070"/>
      <c r="L20" s="1070"/>
      <c r="M20" s="1070"/>
      <c r="N20" s="1070"/>
      <c r="O20" s="1070"/>
    </row>
    <row r="21" spans="1:15" ht="15" customHeight="1" x14ac:dyDescent="0.35">
      <c r="B21" s="1074" t="s">
        <v>2</v>
      </c>
      <c r="C21" s="1075">
        <v>291.78790996784585</v>
      </c>
      <c r="D21" s="1076">
        <v>0.31448999908365327</v>
      </c>
      <c r="E21" s="1075">
        <v>354.54398773006136</v>
      </c>
      <c r="F21" s="1076">
        <v>0.27773301974696485</v>
      </c>
      <c r="G21" s="1075">
        <v>364.13718146718134</v>
      </c>
      <c r="H21" s="1076">
        <v>0.35946002006754441</v>
      </c>
      <c r="I21" s="1070"/>
      <c r="J21" s="1070"/>
      <c r="K21" s="1070"/>
      <c r="L21" s="1070"/>
      <c r="M21" s="1070"/>
      <c r="N21" s="1070"/>
      <c r="O21" s="1070"/>
    </row>
    <row r="22" spans="1:15" ht="15" customHeight="1" x14ac:dyDescent="0.35">
      <c r="B22" s="1074" t="s">
        <v>35</v>
      </c>
      <c r="C22" s="1075">
        <v>227.09216404886504</v>
      </c>
      <c r="D22" s="1076">
        <v>0.36688010922999242</v>
      </c>
      <c r="E22" s="1075">
        <v>230.89242290748925</v>
      </c>
      <c r="F22" s="1076">
        <v>0.41866810629853723</v>
      </c>
      <c r="G22" s="1075">
        <v>358.40473684210593</v>
      </c>
      <c r="H22" s="1076">
        <v>0.42979502414134807</v>
      </c>
      <c r="I22" s="1070"/>
      <c r="J22" s="1070"/>
      <c r="K22" s="1070"/>
      <c r="L22" s="1070"/>
      <c r="M22" s="1070"/>
      <c r="N22" s="1070"/>
      <c r="O22" s="1070"/>
    </row>
    <row r="23" spans="1:15" ht="15" customHeight="1" x14ac:dyDescent="0.35">
      <c r="B23" s="1074" t="s">
        <v>42</v>
      </c>
      <c r="C23" s="1075">
        <v>320.94586538461556</v>
      </c>
      <c r="D23" s="1076">
        <v>0.13812422134022742</v>
      </c>
      <c r="E23" s="1075">
        <v>335.51983801295842</v>
      </c>
      <c r="F23" s="1076">
        <v>0.17019110842892146</v>
      </c>
      <c r="G23" s="1075">
        <v>461.48815217390603</v>
      </c>
      <c r="H23" s="1076">
        <v>0.23411878573876982</v>
      </c>
      <c r="I23" s="1070"/>
      <c r="J23" s="1070"/>
      <c r="K23" s="1070"/>
      <c r="L23" s="1070"/>
      <c r="M23" s="1070"/>
      <c r="N23" s="1070"/>
      <c r="O23" s="1070"/>
    </row>
    <row r="24" spans="1:15" ht="15" customHeight="1" x14ac:dyDescent="0.35">
      <c r="B24" s="1074" t="s">
        <v>43</v>
      </c>
      <c r="C24" s="1075">
        <v>395.48761194029822</v>
      </c>
      <c r="D24" s="1076">
        <v>0.1693189727567779</v>
      </c>
      <c r="E24" s="1075">
        <v>434.02959595959618</v>
      </c>
      <c r="F24" s="1076">
        <v>0.18262574758688543</v>
      </c>
      <c r="G24" s="1075">
        <v>622.56471428571422</v>
      </c>
      <c r="H24" s="1076">
        <v>0.26304653326113209</v>
      </c>
      <c r="I24" s="1070"/>
      <c r="J24" s="1070"/>
      <c r="K24" s="1070"/>
      <c r="L24" s="1070"/>
      <c r="M24" s="1070"/>
      <c r="N24" s="1070"/>
      <c r="O24" s="1070"/>
    </row>
    <row r="25" spans="1:15" ht="15" customHeight="1" x14ac:dyDescent="0.35">
      <c r="B25" s="1074" t="s">
        <v>44</v>
      </c>
      <c r="C25" s="1075">
        <v>563.0152713178295</v>
      </c>
      <c r="D25" s="1076">
        <v>0.65737565389916286</v>
      </c>
      <c r="E25" s="1075">
        <v>564.48608695652194</v>
      </c>
      <c r="F25" s="1076">
        <v>0.59320189196438555</v>
      </c>
      <c r="G25" s="1075">
        <v>505.93676470588241</v>
      </c>
      <c r="H25" s="1076">
        <v>0.61669348206699937</v>
      </c>
      <c r="I25" s="1070"/>
      <c r="J25" s="1070"/>
      <c r="K25" s="1070"/>
      <c r="L25" s="1070"/>
      <c r="M25" s="1070"/>
      <c r="N25" s="1070"/>
      <c r="O25" s="1070"/>
    </row>
    <row r="26" spans="1:15" ht="15" customHeight="1" x14ac:dyDescent="0.35">
      <c r="B26" s="1074" t="s">
        <v>45</v>
      </c>
      <c r="C26" s="1075" t="s">
        <v>364</v>
      </c>
      <c r="D26" s="1076" t="s">
        <v>364</v>
      </c>
      <c r="E26" s="1075" t="s">
        <v>364</v>
      </c>
      <c r="F26" s="1076" t="s">
        <v>364</v>
      </c>
      <c r="G26" s="1075">
        <v>500</v>
      </c>
      <c r="H26" s="1076">
        <v>0</v>
      </c>
      <c r="I26" s="1070"/>
      <c r="J26" s="1070"/>
      <c r="K26" s="1070"/>
      <c r="L26" s="1070"/>
      <c r="M26" s="1070"/>
      <c r="N26" s="1070"/>
      <c r="O26" s="1070"/>
    </row>
    <row r="27" spans="1:15" ht="15" customHeight="1" x14ac:dyDescent="0.35">
      <c r="B27" s="1074" t="s">
        <v>46</v>
      </c>
      <c r="C27" s="1075">
        <v>357.22312500000004</v>
      </c>
      <c r="D27" s="1076">
        <v>0.29521612530036478</v>
      </c>
      <c r="E27" s="1075">
        <v>301.62249999999995</v>
      </c>
      <c r="F27" s="1076">
        <v>0.25680226047204863</v>
      </c>
      <c r="G27" s="1075">
        <v>508.49576923076927</v>
      </c>
      <c r="H27" s="1076">
        <v>0.27079062177685276</v>
      </c>
      <c r="I27" s="1070"/>
      <c r="J27" s="1070"/>
      <c r="K27" s="1070"/>
      <c r="L27" s="1070"/>
      <c r="M27" s="1070"/>
      <c r="N27" s="1070"/>
      <c r="O27" s="1070"/>
    </row>
    <row r="28" spans="1:15" ht="15" customHeight="1" x14ac:dyDescent="0.3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35">
      <c r="B29" s="1307" t="s">
        <v>0</v>
      </c>
      <c r="C29" s="1308">
        <v>253.05760119265267</v>
      </c>
      <c r="D29" s="1309">
        <v>0.52650515475713977</v>
      </c>
      <c r="E29" s="1308">
        <v>362.92747284518322</v>
      </c>
      <c r="F29" s="1309">
        <v>0.55671513087085667</v>
      </c>
      <c r="G29" s="1308">
        <v>488.97092124735798</v>
      </c>
      <c r="H29" s="1309">
        <v>0.51320378212513629</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7.5" customHeight="1" x14ac:dyDescent="0.35">
      <c r="B32" s="1657" t="s">
        <v>289</v>
      </c>
      <c r="C32" s="1657"/>
      <c r="D32" s="1657"/>
      <c r="E32" s="1657"/>
      <c r="F32" s="1657"/>
      <c r="G32" s="1657"/>
      <c r="H32" s="1657"/>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05" t="s">
        <v>453</v>
      </c>
      <c r="C6" s="1505"/>
      <c r="D6" s="1505"/>
      <c r="E6" s="1505"/>
      <c r="F6" s="1505"/>
      <c r="G6" s="1505"/>
      <c r="H6" s="1505"/>
      <c r="I6" s="1505"/>
      <c r="J6" s="1016"/>
      <c r="K6" s="1016"/>
      <c r="L6" s="1016"/>
      <c r="M6" s="1067"/>
      <c r="N6" s="1067"/>
      <c r="O6" s="1067"/>
      <c r="P6" s="1067"/>
      <c r="Q6" s="1067"/>
      <c r="R6" s="1067"/>
    </row>
    <row r="7" spans="1:18" s="621" customFormat="1" ht="15.75" customHeight="1" x14ac:dyDescent="0.25">
      <c r="A7" s="1015"/>
      <c r="B7" s="1645" t="str">
        <f>porsaad!$B$6</f>
        <v>Situación a 31 de octubre de 2024</v>
      </c>
      <c r="C7" s="1645"/>
      <c r="D7" s="1645"/>
      <c r="E7" s="1645"/>
      <c r="F7" s="1645"/>
      <c r="G7" s="1645"/>
      <c r="H7" s="1645"/>
      <c r="I7" s="1645"/>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8" t="s">
        <v>12</v>
      </c>
      <c r="C9" s="1660" t="s">
        <v>48</v>
      </c>
      <c r="D9" s="1660"/>
      <c r="E9" s="1661" t="s">
        <v>33</v>
      </c>
      <c r="F9" s="1662"/>
      <c r="G9" s="1663" t="s">
        <v>32</v>
      </c>
      <c r="H9" s="1664"/>
      <c r="I9" s="1070"/>
      <c r="J9" s="1070"/>
      <c r="K9" s="1070"/>
      <c r="L9" s="1070"/>
      <c r="M9" s="1070"/>
      <c r="N9" s="1070"/>
      <c r="O9" s="1070"/>
    </row>
    <row r="10" spans="1:18" ht="46.5" customHeight="1" x14ac:dyDescent="0.35">
      <c r="B10" s="1659"/>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35">
      <c r="B12" s="1074" t="s">
        <v>7</v>
      </c>
      <c r="C12" s="1075" t="s">
        <v>364</v>
      </c>
      <c r="D12" s="1076" t="s">
        <v>364</v>
      </c>
      <c r="E12" s="1075" t="s">
        <v>364</v>
      </c>
      <c r="F12" s="1076" t="s">
        <v>364</v>
      </c>
      <c r="G12" s="1075" t="s">
        <v>364</v>
      </c>
      <c r="H12" s="1076" t="s">
        <v>364</v>
      </c>
      <c r="I12" s="1070"/>
      <c r="J12" s="1070"/>
      <c r="K12" s="1070"/>
      <c r="L12" s="1070"/>
      <c r="M12" s="1070"/>
      <c r="N12" s="1070"/>
      <c r="O12" s="1070"/>
    </row>
    <row r="13" spans="1:18" ht="15" customHeight="1" x14ac:dyDescent="0.35">
      <c r="B13" s="1074" t="s">
        <v>37</v>
      </c>
      <c r="C13" s="1075">
        <v>376.49288480155104</v>
      </c>
      <c r="D13" s="1076">
        <v>0.44015712442124844</v>
      </c>
      <c r="E13" s="1075" t="s">
        <v>364</v>
      </c>
      <c r="F13" s="1076" t="s">
        <v>364</v>
      </c>
      <c r="G13" s="1075" t="s">
        <v>364</v>
      </c>
      <c r="H13" s="1076" t="s">
        <v>364</v>
      </c>
      <c r="I13" s="1070"/>
      <c r="J13" s="1070"/>
      <c r="K13" s="1070"/>
      <c r="L13" s="1070"/>
      <c r="M13" s="1070"/>
      <c r="N13" s="1070"/>
      <c r="O13" s="1070"/>
    </row>
    <row r="14" spans="1:18" ht="15" customHeight="1" x14ac:dyDescent="0.3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35">
      <c r="B15" s="1074" t="s">
        <v>6</v>
      </c>
      <c r="C15" s="1075">
        <v>170.35434266327368</v>
      </c>
      <c r="D15" s="1076">
        <v>0.85167927525190146</v>
      </c>
      <c r="E15" s="1075">
        <v>247.33067679557914</v>
      </c>
      <c r="F15" s="1076">
        <v>0.77300975894945001</v>
      </c>
      <c r="G15" s="1075">
        <v>407.06490765171492</v>
      </c>
      <c r="H15" s="1076">
        <v>0.72760366195340487</v>
      </c>
      <c r="I15" s="1070"/>
      <c r="J15" s="1070"/>
      <c r="K15" s="1070"/>
      <c r="L15" s="1070"/>
      <c r="M15" s="1070"/>
      <c r="N15" s="1070"/>
      <c r="O15" s="1070"/>
    </row>
    <row r="16" spans="1:18" ht="15" customHeight="1" x14ac:dyDescent="0.3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v>148.88674390243892</v>
      </c>
      <c r="D17" s="1076">
        <v>0.98127918338644315</v>
      </c>
      <c r="E17" s="1075">
        <v>184.79199580932405</v>
      </c>
      <c r="F17" s="1076">
        <v>1.0895840608547525</v>
      </c>
      <c r="G17" s="1075">
        <v>250.63495490417162</v>
      </c>
      <c r="H17" s="1076">
        <v>0.95659224313648938</v>
      </c>
      <c r="I17" s="1070"/>
      <c r="J17" s="1070"/>
      <c r="K17" s="1070"/>
      <c r="L17" s="1070"/>
      <c r="M17" s="1070"/>
      <c r="N17" s="1070"/>
      <c r="O17" s="1070"/>
    </row>
    <row r="18" spans="1:15" ht="15" customHeight="1" x14ac:dyDescent="0.35">
      <c r="B18" s="1074" t="s">
        <v>40</v>
      </c>
      <c r="C18" s="1075">
        <v>144.41908571428576</v>
      </c>
      <c r="D18" s="1076">
        <v>0.490777669335626</v>
      </c>
      <c r="E18" s="1075">
        <v>191.37182733812918</v>
      </c>
      <c r="F18" s="1076">
        <v>0.53915723430356033</v>
      </c>
      <c r="G18" s="1075">
        <v>245.8689300411524</v>
      </c>
      <c r="H18" s="1076">
        <v>0.76402944691604635</v>
      </c>
      <c r="I18" s="1070"/>
      <c r="J18" s="1070"/>
      <c r="K18" s="1070"/>
      <c r="L18" s="1070"/>
      <c r="M18" s="1070"/>
      <c r="N18" s="1070"/>
      <c r="O18" s="1070"/>
    </row>
    <row r="19" spans="1:15" ht="15" customHeight="1" x14ac:dyDescent="0.35">
      <c r="B19" s="1074" t="s">
        <v>41</v>
      </c>
      <c r="C19" s="1075" t="s">
        <v>364</v>
      </c>
      <c r="D19" s="1076" t="s">
        <v>364</v>
      </c>
      <c r="E19" s="1075" t="s">
        <v>364</v>
      </c>
      <c r="F19" s="1076" t="s">
        <v>364</v>
      </c>
      <c r="G19" s="1075" t="s">
        <v>364</v>
      </c>
      <c r="H19" s="1076" t="s">
        <v>364</v>
      </c>
      <c r="I19" s="1070"/>
      <c r="J19" s="1070"/>
      <c r="K19" s="1070"/>
      <c r="L19" s="1070"/>
      <c r="M19" s="1070"/>
      <c r="N19" s="1070"/>
      <c r="O19" s="1070"/>
    </row>
    <row r="20" spans="1:15" ht="15" customHeight="1" x14ac:dyDescent="0.35">
      <c r="B20" s="1074" t="s">
        <v>3</v>
      </c>
      <c r="C20" s="1075">
        <v>260.94014684287811</v>
      </c>
      <c r="D20" s="1076">
        <v>0.29574563140178173</v>
      </c>
      <c r="E20" s="1075">
        <v>343.67392298435442</v>
      </c>
      <c r="F20" s="1076">
        <v>0.3380620754135148</v>
      </c>
      <c r="G20" s="1075">
        <v>451.98557603686669</v>
      </c>
      <c r="H20" s="1076">
        <v>0.43426288832779825</v>
      </c>
      <c r="I20" s="1070"/>
      <c r="J20" s="1070"/>
      <c r="K20" s="1070"/>
      <c r="L20" s="1070"/>
      <c r="M20" s="1070"/>
      <c r="N20" s="1070"/>
      <c r="O20" s="1070"/>
    </row>
    <row r="21" spans="1:15" ht="15" customHeight="1" x14ac:dyDescent="0.35">
      <c r="B21" s="1074" t="s">
        <v>2</v>
      </c>
      <c r="C21" s="1075">
        <v>276.9255667144908</v>
      </c>
      <c r="D21" s="1076">
        <v>0.21891795109592083</v>
      </c>
      <c r="E21" s="1075">
        <v>355.44222988505715</v>
      </c>
      <c r="F21" s="1076">
        <v>0.29013129363903817</v>
      </c>
      <c r="G21" s="1075">
        <v>363.39434146341478</v>
      </c>
      <c r="H21" s="1076">
        <v>0.46667960639570805</v>
      </c>
      <c r="I21" s="1070"/>
      <c r="J21" s="1070"/>
      <c r="K21" s="1070"/>
      <c r="L21" s="1070"/>
      <c r="M21" s="1070"/>
      <c r="N21" s="1070"/>
      <c r="O21" s="1070"/>
    </row>
    <row r="22" spans="1:15" ht="15" customHeight="1" x14ac:dyDescent="0.35">
      <c r="B22" s="1074" t="s">
        <v>35</v>
      </c>
      <c r="C22" s="1075">
        <v>236.56894124490978</v>
      </c>
      <c r="D22" s="1076">
        <v>0.3414457544708519</v>
      </c>
      <c r="E22" s="1075">
        <v>334.16853424657393</v>
      </c>
      <c r="F22" s="1076">
        <v>0.36302530870895389</v>
      </c>
      <c r="G22" s="1075">
        <v>530.53415625000116</v>
      </c>
      <c r="H22" s="1076">
        <v>0.40700969746608318</v>
      </c>
      <c r="I22" s="1070"/>
      <c r="J22" s="1070"/>
      <c r="K22" s="1070"/>
      <c r="L22" s="1070"/>
      <c r="M22" s="1070"/>
      <c r="N22" s="1070"/>
      <c r="O22" s="1070"/>
    </row>
    <row r="23" spans="1:15" ht="15" customHeight="1" x14ac:dyDescent="0.35">
      <c r="B23" s="1074" t="s">
        <v>42</v>
      </c>
      <c r="C23" s="1075">
        <v>304.58626306084818</v>
      </c>
      <c r="D23" s="1076">
        <v>0.10539718120093455</v>
      </c>
      <c r="E23" s="1075">
        <v>332.29359788359767</v>
      </c>
      <c r="F23" s="1076">
        <v>0.21454034626968835</v>
      </c>
      <c r="G23" s="1075">
        <v>456.52378266849587</v>
      </c>
      <c r="H23" s="1076">
        <v>0.3269497853337901</v>
      </c>
      <c r="I23" s="1070"/>
      <c r="J23" s="1070"/>
      <c r="K23" s="1070"/>
      <c r="L23" s="1070"/>
      <c r="M23" s="1070"/>
      <c r="N23" s="1070"/>
      <c r="O23" s="1070"/>
    </row>
    <row r="24" spans="1:15" ht="15" customHeight="1" x14ac:dyDescent="0.35">
      <c r="B24" s="1074" t="s">
        <v>43</v>
      </c>
      <c r="C24" s="1075">
        <v>296.29086206896551</v>
      </c>
      <c r="D24" s="1076">
        <v>0.17925486690900896</v>
      </c>
      <c r="E24" s="1075">
        <v>414.52013793103544</v>
      </c>
      <c r="F24" s="1076">
        <v>0.17020382019909974</v>
      </c>
      <c r="G24" s="1075">
        <v>685.59321428571445</v>
      </c>
      <c r="H24" s="1076">
        <v>0.14458141522297513</v>
      </c>
      <c r="I24" s="1070"/>
      <c r="J24" s="1070"/>
      <c r="K24" s="1070"/>
      <c r="L24" s="1070"/>
      <c r="M24" s="1070"/>
      <c r="N24" s="1070"/>
      <c r="O24" s="1070"/>
    </row>
    <row r="25" spans="1:15" ht="15" customHeight="1" x14ac:dyDescent="0.35">
      <c r="B25" s="1074" t="s">
        <v>44</v>
      </c>
      <c r="C25" s="1075">
        <v>289.78843750000021</v>
      </c>
      <c r="D25" s="1076">
        <v>0.13598545095781278</v>
      </c>
      <c r="E25" s="1075" t="s">
        <v>364</v>
      </c>
      <c r="F25" s="1076" t="s">
        <v>364</v>
      </c>
      <c r="G25" s="1075" t="s">
        <v>364</v>
      </c>
      <c r="H25" s="1076" t="s">
        <v>364</v>
      </c>
      <c r="I25" s="1070"/>
      <c r="J25" s="1070"/>
      <c r="K25" s="1070"/>
      <c r="L25" s="1070"/>
      <c r="M25" s="1070"/>
      <c r="N25" s="1070"/>
      <c r="O25" s="1070"/>
    </row>
    <row r="26" spans="1:15" ht="15" customHeight="1" x14ac:dyDescent="0.3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3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3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35">
      <c r="B29" s="1307" t="s">
        <v>0</v>
      </c>
      <c r="C29" s="1308">
        <v>248.94574952902349</v>
      </c>
      <c r="D29" s="1309">
        <v>0.50035285683943542</v>
      </c>
      <c r="E29" s="1308">
        <v>276.82191873897</v>
      </c>
      <c r="F29" s="1309">
        <v>0.57631197349944974</v>
      </c>
      <c r="G29" s="1308">
        <v>372.83681271955339</v>
      </c>
      <c r="H29" s="1309">
        <v>0.63425376457979099</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8.65" customHeight="1" x14ac:dyDescent="0.35">
      <c r="B32" s="1657" t="s">
        <v>289</v>
      </c>
      <c r="C32" s="1657"/>
      <c r="D32" s="1657"/>
      <c r="E32" s="1657"/>
      <c r="F32" s="1657"/>
      <c r="G32" s="1657"/>
      <c r="H32" s="1657"/>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198</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05" t="s">
        <v>452</v>
      </c>
      <c r="C6" s="1505"/>
      <c r="D6" s="1505"/>
      <c r="E6" s="1505"/>
      <c r="F6" s="1505"/>
      <c r="G6" s="1505"/>
      <c r="H6" s="1505"/>
      <c r="I6" s="1505"/>
      <c r="J6" s="1016"/>
      <c r="K6" s="1016"/>
      <c r="L6" s="1016"/>
      <c r="M6" s="1067"/>
      <c r="N6" s="1067"/>
      <c r="O6" s="1067"/>
      <c r="P6" s="1067"/>
      <c r="Q6" s="1067"/>
      <c r="R6" s="1067"/>
    </row>
    <row r="7" spans="1:18" s="621" customFormat="1" ht="15.75" customHeight="1" x14ac:dyDescent="0.25">
      <c r="A7" s="1015"/>
      <c r="B7" s="1645" t="str">
        <f>porsaad!$B$6</f>
        <v>Situación a 31 de octubre de 2024</v>
      </c>
      <c r="C7" s="1645"/>
      <c r="D7" s="1645"/>
      <c r="E7" s="1645"/>
      <c r="F7" s="1645"/>
      <c r="G7" s="1645"/>
      <c r="H7" s="1645"/>
      <c r="I7" s="1645"/>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658" t="s">
        <v>12</v>
      </c>
      <c r="C9" s="1660" t="s">
        <v>48</v>
      </c>
      <c r="D9" s="1660"/>
      <c r="E9" s="1661" t="s">
        <v>33</v>
      </c>
      <c r="F9" s="1662"/>
      <c r="G9" s="1663" t="s">
        <v>32</v>
      </c>
      <c r="H9" s="1664"/>
      <c r="I9" s="1070"/>
      <c r="J9" s="1070"/>
      <c r="K9" s="1070"/>
      <c r="L9" s="1070"/>
      <c r="M9" s="1070"/>
      <c r="N9" s="1070"/>
      <c r="O9" s="1070"/>
    </row>
    <row r="10" spans="1:18" ht="46.5" customHeight="1" x14ac:dyDescent="0.35">
      <c r="B10" s="1659"/>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364</v>
      </c>
      <c r="D11" s="1073" t="s">
        <v>364</v>
      </c>
      <c r="E11" s="1072" t="s">
        <v>364</v>
      </c>
      <c r="F11" s="1073" t="s">
        <v>364</v>
      </c>
      <c r="G11" s="1072" t="s">
        <v>364</v>
      </c>
      <c r="H11" s="1073" t="s">
        <v>364</v>
      </c>
      <c r="I11" s="1070"/>
      <c r="J11" s="1070"/>
      <c r="K11" s="1070"/>
      <c r="L11" s="1070"/>
      <c r="M11" s="1070"/>
      <c r="N11" s="1070"/>
      <c r="O11" s="1070"/>
    </row>
    <row r="12" spans="1:18" ht="15" customHeight="1" x14ac:dyDescent="0.35">
      <c r="B12" s="1074" t="s">
        <v>7</v>
      </c>
      <c r="C12" s="1075" t="s">
        <v>364</v>
      </c>
      <c r="D12" s="1076" t="s">
        <v>364</v>
      </c>
      <c r="E12" s="1075" t="s">
        <v>364</v>
      </c>
      <c r="F12" s="1076" t="s">
        <v>364</v>
      </c>
      <c r="G12" s="1075" t="s">
        <v>364</v>
      </c>
      <c r="H12" s="1076" t="s">
        <v>364</v>
      </c>
      <c r="I12" s="1070"/>
      <c r="J12" s="1070"/>
      <c r="K12" s="1070"/>
      <c r="L12" s="1070"/>
      <c r="M12" s="1070"/>
      <c r="N12" s="1070"/>
      <c r="O12" s="1070"/>
    </row>
    <row r="13" spans="1:18" ht="15" customHeight="1" x14ac:dyDescent="0.35">
      <c r="B13" s="1074" t="s">
        <v>37</v>
      </c>
      <c r="C13" s="1103">
        <v>15.381090909090945</v>
      </c>
      <c r="D13" s="1076">
        <v>2.786544761808506E-2</v>
      </c>
      <c r="E13" s="1103">
        <v>15.419999999999993</v>
      </c>
      <c r="F13" s="1076">
        <v>3.4496376086006052E-8</v>
      </c>
      <c r="G13" s="1103">
        <v>15.219259259259262</v>
      </c>
      <c r="H13" s="1076">
        <v>6.8536810403651269E-2</v>
      </c>
      <c r="I13" s="1070"/>
      <c r="J13" s="1070"/>
      <c r="K13" s="1070"/>
      <c r="L13" s="1070"/>
      <c r="M13" s="1070"/>
      <c r="N13" s="1070"/>
      <c r="O13" s="1070"/>
    </row>
    <row r="14" spans="1:18" ht="15" customHeight="1" x14ac:dyDescent="0.35">
      <c r="B14" s="1074" t="s">
        <v>38</v>
      </c>
      <c r="C14" s="1075" t="s">
        <v>364</v>
      </c>
      <c r="D14" s="1076" t="s">
        <v>364</v>
      </c>
      <c r="E14" s="1075" t="s">
        <v>364</v>
      </c>
      <c r="F14" s="1076" t="s">
        <v>364</v>
      </c>
      <c r="G14" s="1075" t="s">
        <v>364</v>
      </c>
      <c r="H14" s="1076" t="s">
        <v>364</v>
      </c>
      <c r="I14" s="1070"/>
      <c r="J14" s="1070"/>
      <c r="K14" s="1070"/>
      <c r="L14" s="1070"/>
      <c r="M14" s="1070"/>
      <c r="N14" s="1070"/>
      <c r="O14" s="1070"/>
    </row>
    <row r="15" spans="1:18" ht="15" customHeight="1" x14ac:dyDescent="0.35">
      <c r="B15" s="1074" t="s">
        <v>6</v>
      </c>
      <c r="C15" s="1075" t="s">
        <v>364</v>
      </c>
      <c r="D15" s="1076" t="s">
        <v>364</v>
      </c>
      <c r="E15" s="1075" t="s">
        <v>364</v>
      </c>
      <c r="F15" s="1076" t="s">
        <v>364</v>
      </c>
      <c r="G15" s="1075" t="s">
        <v>364</v>
      </c>
      <c r="H15" s="1076" t="s">
        <v>364</v>
      </c>
      <c r="I15" s="1070"/>
      <c r="J15" s="1070"/>
      <c r="K15" s="1070"/>
      <c r="L15" s="1070"/>
      <c r="M15" s="1070"/>
      <c r="N15" s="1070"/>
      <c r="O15" s="1070"/>
    </row>
    <row r="16" spans="1:18" ht="15" customHeight="1" x14ac:dyDescent="0.35">
      <c r="B16" s="1074" t="s">
        <v>5</v>
      </c>
      <c r="C16" s="1075" t="s">
        <v>364</v>
      </c>
      <c r="D16" s="1076" t="s">
        <v>364</v>
      </c>
      <c r="E16" s="1075" t="s">
        <v>364</v>
      </c>
      <c r="F16" s="1076" t="s">
        <v>364</v>
      </c>
      <c r="G16" s="1075" t="s">
        <v>364</v>
      </c>
      <c r="H16" s="1076" t="s">
        <v>364</v>
      </c>
      <c r="I16" s="1070"/>
      <c r="J16" s="1070"/>
      <c r="K16" s="1070"/>
      <c r="L16" s="1070"/>
      <c r="M16" s="1070"/>
      <c r="N16" s="1070"/>
      <c r="O16" s="1070"/>
    </row>
    <row r="17" spans="1:15" ht="15" customHeight="1" x14ac:dyDescent="0.35">
      <c r="B17" s="1074" t="s">
        <v>4</v>
      </c>
      <c r="C17" s="1075" t="s">
        <v>364</v>
      </c>
      <c r="D17" s="1076" t="s">
        <v>364</v>
      </c>
      <c r="E17" s="1075" t="s">
        <v>364</v>
      </c>
      <c r="F17" s="1076" t="s">
        <v>364</v>
      </c>
      <c r="G17" s="1075" t="s">
        <v>364</v>
      </c>
      <c r="H17" s="1076" t="s">
        <v>364</v>
      </c>
      <c r="I17" s="1070"/>
      <c r="J17" s="1070"/>
      <c r="K17" s="1070"/>
      <c r="L17" s="1070"/>
      <c r="M17" s="1070"/>
      <c r="N17" s="1070"/>
      <c r="O17" s="1070"/>
    </row>
    <row r="18" spans="1:15" ht="15" customHeight="1" x14ac:dyDescent="0.35">
      <c r="B18" s="1074" t="s">
        <v>40</v>
      </c>
      <c r="C18" s="1075" t="s">
        <v>364</v>
      </c>
      <c r="D18" s="1076" t="s">
        <v>364</v>
      </c>
      <c r="E18" s="1075" t="s">
        <v>364</v>
      </c>
      <c r="F18" s="1076" t="s">
        <v>364</v>
      </c>
      <c r="G18" s="1075" t="s">
        <v>364</v>
      </c>
      <c r="H18" s="1076" t="s">
        <v>364</v>
      </c>
      <c r="I18" s="1070"/>
      <c r="J18" s="1070"/>
      <c r="K18" s="1070"/>
      <c r="L18" s="1070"/>
      <c r="M18" s="1070"/>
      <c r="N18" s="1070"/>
      <c r="O18" s="1070"/>
    </row>
    <row r="19" spans="1:15" ht="15" customHeight="1" x14ac:dyDescent="0.35">
      <c r="B19" s="1074" t="s">
        <v>41</v>
      </c>
      <c r="C19" s="1075" t="s">
        <v>364</v>
      </c>
      <c r="D19" s="1076" t="s">
        <v>364</v>
      </c>
      <c r="E19" s="1075" t="s">
        <v>364</v>
      </c>
      <c r="F19" s="1076" t="s">
        <v>364</v>
      </c>
      <c r="G19" s="1075" t="s">
        <v>364</v>
      </c>
      <c r="H19" s="1076" t="s">
        <v>364</v>
      </c>
      <c r="I19" s="1070"/>
      <c r="J19" s="1070"/>
      <c r="K19" s="1070"/>
      <c r="L19" s="1070"/>
      <c r="M19" s="1070"/>
      <c r="N19" s="1070"/>
      <c r="O19" s="1070"/>
    </row>
    <row r="20" spans="1:15" ht="15" customHeight="1" x14ac:dyDescent="0.35">
      <c r="B20" s="1074" t="s">
        <v>3</v>
      </c>
      <c r="C20" s="1075" t="s">
        <v>364</v>
      </c>
      <c r="D20" s="1076" t="s">
        <v>364</v>
      </c>
      <c r="E20" s="1075" t="s">
        <v>364</v>
      </c>
      <c r="F20" s="1076" t="s">
        <v>364</v>
      </c>
      <c r="G20" s="1075" t="s">
        <v>364</v>
      </c>
      <c r="H20" s="1076" t="s">
        <v>364</v>
      </c>
      <c r="I20" s="1070"/>
      <c r="J20" s="1070"/>
      <c r="K20" s="1070"/>
      <c r="L20" s="1070"/>
      <c r="M20" s="1070"/>
      <c r="N20" s="1070"/>
      <c r="O20" s="1070"/>
    </row>
    <row r="21" spans="1:15" ht="15" customHeight="1" x14ac:dyDescent="0.35">
      <c r="B21" s="1074" t="s">
        <v>2</v>
      </c>
      <c r="C21" s="1075" t="s">
        <v>364</v>
      </c>
      <c r="D21" s="1076" t="s">
        <v>364</v>
      </c>
      <c r="E21" s="1075" t="s">
        <v>364</v>
      </c>
      <c r="F21" s="1076" t="s">
        <v>364</v>
      </c>
      <c r="G21" s="1075" t="s">
        <v>364</v>
      </c>
      <c r="H21" s="1076" t="s">
        <v>364</v>
      </c>
      <c r="I21" s="1070"/>
      <c r="J21" s="1070"/>
      <c r="K21" s="1070"/>
      <c r="L21" s="1070"/>
      <c r="M21" s="1070"/>
      <c r="N21" s="1070"/>
      <c r="O21" s="1070"/>
    </row>
    <row r="22" spans="1:15" ht="15" customHeight="1" x14ac:dyDescent="0.35">
      <c r="B22" s="1074" t="s">
        <v>35</v>
      </c>
      <c r="C22" s="1075" t="s">
        <v>364</v>
      </c>
      <c r="D22" s="1076" t="s">
        <v>364</v>
      </c>
      <c r="E22" s="1075" t="s">
        <v>364</v>
      </c>
      <c r="F22" s="1076" t="s">
        <v>364</v>
      </c>
      <c r="G22" s="1075" t="s">
        <v>364</v>
      </c>
      <c r="H22" s="1076" t="s">
        <v>364</v>
      </c>
      <c r="I22" s="1070"/>
      <c r="J22" s="1070"/>
      <c r="K22" s="1070"/>
      <c r="L22" s="1070"/>
      <c r="M22" s="1070"/>
      <c r="N22" s="1070"/>
      <c r="O22" s="1070"/>
    </row>
    <row r="23" spans="1:15" ht="15" customHeight="1" x14ac:dyDescent="0.35">
      <c r="B23" s="1074" t="s">
        <v>42</v>
      </c>
      <c r="C23" s="1075" t="s">
        <v>364</v>
      </c>
      <c r="D23" s="1076" t="s">
        <v>364</v>
      </c>
      <c r="E23" s="1075" t="s">
        <v>364</v>
      </c>
      <c r="F23" s="1076" t="s">
        <v>364</v>
      </c>
      <c r="G23" s="1075" t="s">
        <v>364</v>
      </c>
      <c r="H23" s="1076" t="s">
        <v>364</v>
      </c>
      <c r="I23" s="1070"/>
      <c r="J23" s="1070"/>
      <c r="K23" s="1070"/>
      <c r="L23" s="1070"/>
      <c r="M23" s="1070"/>
      <c r="N23" s="1070"/>
      <c r="O23" s="1070"/>
    </row>
    <row r="24" spans="1:15" ht="15" customHeight="1" x14ac:dyDescent="0.35">
      <c r="B24" s="1074" t="s">
        <v>43</v>
      </c>
      <c r="C24" s="1075" t="s">
        <v>364</v>
      </c>
      <c r="D24" s="1076" t="s">
        <v>364</v>
      </c>
      <c r="E24" s="1075" t="s">
        <v>364</v>
      </c>
      <c r="F24" s="1076" t="s">
        <v>364</v>
      </c>
      <c r="G24" s="1075" t="s">
        <v>364</v>
      </c>
      <c r="H24" s="1076" t="s">
        <v>364</v>
      </c>
      <c r="I24" s="1070"/>
      <c r="J24" s="1070"/>
      <c r="K24" s="1070"/>
      <c r="L24" s="1070"/>
      <c r="M24" s="1070"/>
      <c r="N24" s="1070"/>
      <c r="O24" s="1070"/>
    </row>
    <row r="25" spans="1:15" ht="15" customHeight="1" x14ac:dyDescent="0.35">
      <c r="B25" s="1074" t="s">
        <v>44</v>
      </c>
      <c r="C25" s="1075" t="s">
        <v>364</v>
      </c>
      <c r="D25" s="1076" t="s">
        <v>364</v>
      </c>
      <c r="E25" s="1075" t="s">
        <v>364</v>
      </c>
      <c r="F25" s="1076" t="s">
        <v>364</v>
      </c>
      <c r="G25" s="1075" t="s">
        <v>364</v>
      </c>
      <c r="H25" s="1076" t="s">
        <v>364</v>
      </c>
      <c r="I25" s="1070"/>
      <c r="J25" s="1070"/>
      <c r="K25" s="1070"/>
      <c r="L25" s="1070"/>
      <c r="M25" s="1070"/>
      <c r="N25" s="1070"/>
      <c r="O25" s="1070"/>
    </row>
    <row r="26" spans="1:15" ht="15" customHeight="1" x14ac:dyDescent="0.35">
      <c r="B26" s="1074" t="s">
        <v>45</v>
      </c>
      <c r="C26" s="1075" t="s">
        <v>364</v>
      </c>
      <c r="D26" s="1076" t="s">
        <v>364</v>
      </c>
      <c r="E26" s="1075" t="s">
        <v>364</v>
      </c>
      <c r="F26" s="1076" t="s">
        <v>364</v>
      </c>
      <c r="G26" s="1075" t="s">
        <v>364</v>
      </c>
      <c r="H26" s="1076" t="s">
        <v>364</v>
      </c>
      <c r="I26" s="1070"/>
      <c r="J26" s="1070"/>
      <c r="K26" s="1070"/>
      <c r="L26" s="1070"/>
      <c r="M26" s="1070"/>
      <c r="N26" s="1070"/>
      <c r="O26" s="1070"/>
    </row>
    <row r="27" spans="1:15" ht="15" customHeight="1" x14ac:dyDescent="0.35">
      <c r="B27" s="1074" t="s">
        <v>46</v>
      </c>
      <c r="C27" s="1075" t="s">
        <v>364</v>
      </c>
      <c r="D27" s="1076" t="s">
        <v>364</v>
      </c>
      <c r="E27" s="1075" t="s">
        <v>364</v>
      </c>
      <c r="F27" s="1076" t="s">
        <v>364</v>
      </c>
      <c r="G27" s="1075" t="s">
        <v>364</v>
      </c>
      <c r="H27" s="1076" t="s">
        <v>364</v>
      </c>
      <c r="I27" s="1070"/>
      <c r="J27" s="1070"/>
      <c r="K27" s="1070"/>
      <c r="L27" s="1070"/>
      <c r="M27" s="1070"/>
      <c r="N27" s="1070"/>
      <c r="O27" s="1070"/>
    </row>
    <row r="28" spans="1:15" ht="15" customHeight="1" x14ac:dyDescent="0.35">
      <c r="B28" s="1077" t="s">
        <v>1</v>
      </c>
      <c r="C28" s="1078" t="s">
        <v>364</v>
      </c>
      <c r="D28" s="1079" t="s">
        <v>364</v>
      </c>
      <c r="E28" s="1078" t="s">
        <v>364</v>
      </c>
      <c r="F28" s="1079" t="s">
        <v>364</v>
      </c>
      <c r="G28" s="1078" t="s">
        <v>364</v>
      </c>
      <c r="H28" s="1079" t="s">
        <v>364</v>
      </c>
      <c r="I28" s="1070"/>
      <c r="J28" s="1070"/>
      <c r="K28" s="1070"/>
      <c r="L28" s="1070"/>
      <c r="M28" s="1070"/>
      <c r="N28" s="1070"/>
      <c r="O28" s="1070"/>
    </row>
    <row r="29" spans="1:15" ht="15" customHeight="1" x14ac:dyDescent="0.35">
      <c r="B29" s="1307" t="s">
        <v>0</v>
      </c>
      <c r="C29" s="1308">
        <v>15.288433734939796</v>
      </c>
      <c r="D29" s="1309">
        <v>8.2936707447187744E-2</v>
      </c>
      <c r="E29" s="1308">
        <v>15.091914893617014</v>
      </c>
      <c r="F29" s="1309">
        <v>0.14903596957394005</v>
      </c>
      <c r="G29" s="1308">
        <v>14.675714285714289</v>
      </c>
      <c r="H29" s="1309">
        <v>0.20802251145481529</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189</v>
      </c>
      <c r="C31" s="1080"/>
      <c r="D31" s="1080"/>
      <c r="E31" s="1080"/>
      <c r="F31" s="1080"/>
      <c r="G31" s="1080"/>
      <c r="H31" s="1080"/>
      <c r="I31" s="1081"/>
      <c r="J31" s="1081"/>
      <c r="K31" s="1081"/>
      <c r="L31" s="1081"/>
      <c r="M31" s="1081"/>
      <c r="N31" s="1081"/>
      <c r="O31" s="1081"/>
    </row>
    <row r="32" spans="1:15" ht="47.5" customHeight="1" x14ac:dyDescent="0.35">
      <c r="B32" s="1657" t="s">
        <v>289</v>
      </c>
      <c r="C32" s="1657"/>
      <c r="D32" s="1657"/>
      <c r="E32" s="1657"/>
      <c r="F32" s="1657"/>
      <c r="G32" s="1657"/>
      <c r="H32" s="1657"/>
    </row>
  </sheetData>
  <mergeCells count="7">
    <mergeCell ref="B32:H32"/>
    <mergeCell ref="B6:I6"/>
    <mergeCell ref="B7:I7"/>
    <mergeCell ref="B9:B10"/>
    <mergeCell ref="C9:D9"/>
    <mergeCell ref="E9:F9"/>
    <mergeCell ref="G9:H9"/>
  </mergeCells>
  <conditionalFormatting sqref="C11:C28">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E11:E12 E14:E28">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G11:G12 G14:G28">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C13">
    <cfRule type="colorScale" priority="7">
      <colorScale>
        <cfvo type="min"/>
        <cfvo type="max"/>
        <color theme="4" tint="0.79998168889431442"/>
        <color theme="4" tint="0.79998168889431442"/>
      </colorScale>
    </cfRule>
  </conditionalFormatting>
  <conditionalFormatting sqref="E13">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3">
    <cfRule type="colorScale" priority="4">
      <colorScale>
        <cfvo type="min"/>
        <cfvo type="max"/>
        <color theme="4" tint="0.79998168889431442"/>
        <color theme="4" tint="0.79998168889431442"/>
      </colorScale>
    </cfRule>
  </conditionalFormatting>
  <conditionalFormatting sqref="G13">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conditionalFormatting sqref="G13">
    <cfRule type="colorScale" priority="1">
      <colorScale>
        <cfvo type="min"/>
        <cfvo type="max"/>
        <color theme="4" tint="0.79998168889431442"/>
        <color theme="4" tint="0.79998168889431442"/>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53125" defaultRowHeight="14.5" x14ac:dyDescent="0.25"/>
  <cols>
    <col min="1" max="1" width="0.7265625" style="333" customWidth="1"/>
    <col min="2" max="2" width="28.7265625" style="333" customWidth="1"/>
    <col min="3" max="3" width="0.7265625" style="333" customWidth="1"/>
    <col min="4" max="4" width="11.26953125" style="333" bestFit="1" customWidth="1"/>
    <col min="5" max="5" width="10.7265625" style="333" customWidth="1"/>
    <col min="6" max="6" width="0.7265625" style="333" customWidth="1"/>
    <col min="7" max="7" width="12.81640625" style="333" customWidth="1"/>
    <col min="8" max="8" width="10.7265625" style="333" customWidth="1"/>
    <col min="9" max="9" width="0.7265625" style="333" customWidth="1"/>
    <col min="10" max="10" width="11.7265625" style="333" customWidth="1"/>
    <col min="11" max="11" width="11.179687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40"/>
      <c r="D1" s="311"/>
      <c r="E1" s="311"/>
      <c r="F1" s="341"/>
      <c r="G1" s="1105"/>
      <c r="H1" s="340"/>
      <c r="I1" s="341"/>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343"/>
      <c r="D2" s="749"/>
      <c r="E2" s="749"/>
      <c r="F2" s="749"/>
      <c r="G2" s="749"/>
      <c r="H2" s="749"/>
      <c r="I2" s="749"/>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387"/>
      <c r="C3" s="1387"/>
      <c r="D3" s="1387"/>
      <c r="E3" s="1387"/>
      <c r="F3" s="1387"/>
      <c r="G3" s="1387"/>
      <c r="H3" s="1387"/>
      <c r="I3" s="1387"/>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5">
      <c r="A4" s="1666" t="s">
        <v>334</v>
      </c>
      <c r="B4" s="1666"/>
      <c r="C4" s="1666"/>
      <c r="D4" s="1666"/>
      <c r="E4" s="1666"/>
      <c r="F4" s="1666"/>
      <c r="G4" s="1666"/>
      <c r="H4" s="1666"/>
      <c r="I4" s="1666"/>
      <c r="J4" s="1666"/>
      <c r="K4" s="1666"/>
      <c r="L4" s="1666"/>
      <c r="M4" s="1666"/>
      <c r="N4" s="1666"/>
      <c r="O4" s="1666"/>
      <c r="P4" s="1666"/>
      <c r="Q4" s="1666"/>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5">
      <c r="A5" s="492"/>
      <c r="B5" s="1425" t="str">
        <f>porsaad!$B$6</f>
        <v>Situación a 31 de octubre de 2024</v>
      </c>
      <c r="C5" s="1425"/>
      <c r="D5" s="1425"/>
      <c r="E5" s="1425"/>
      <c r="F5" s="1425"/>
      <c r="G5" s="1425"/>
      <c r="H5" s="1425"/>
      <c r="I5" s="1425"/>
      <c r="J5" s="1425"/>
      <c r="K5" s="1425"/>
      <c r="L5" s="1425"/>
      <c r="M5" s="1425"/>
      <c r="N5" s="1425"/>
      <c r="O5" s="1425"/>
      <c r="P5" s="1425"/>
      <c r="Q5" s="1425"/>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492"/>
      <c r="B6" s="492"/>
      <c r="C6" s="345"/>
      <c r="D6" s="492"/>
      <c r="E6" s="492"/>
      <c r="F6" s="492"/>
      <c r="G6" s="492"/>
      <c r="H6" s="492"/>
      <c r="I6" s="492"/>
      <c r="J6" s="492"/>
      <c r="K6" s="492"/>
      <c r="L6" s="1106"/>
      <c r="M6" s="1106"/>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492"/>
      <c r="B7" s="492"/>
      <c r="C7" s="345"/>
      <c r="D7" s="492"/>
      <c r="E7" s="492"/>
      <c r="F7" s="492"/>
      <c r="G7" s="492"/>
      <c r="H7" s="492"/>
      <c r="I7" s="492"/>
      <c r="J7" s="492"/>
      <c r="K7" s="492"/>
      <c r="L7" s="753"/>
      <c r="M7" s="753"/>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5">
      <c r="A8" s="492"/>
      <c r="B8" s="1667" t="s">
        <v>492</v>
      </c>
      <c r="C8" s="1668"/>
      <c r="D8" s="1669"/>
      <c r="E8" s="1669"/>
      <c r="F8" s="1669"/>
      <c r="G8" s="1669"/>
      <c r="H8" s="1669"/>
      <c r="I8" s="1669"/>
      <c r="J8" s="1669"/>
      <c r="K8" s="1670"/>
      <c r="L8" s="753"/>
      <c r="M8" s="753"/>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5">
      <c r="A9" s="345"/>
      <c r="C9" s="345"/>
      <c r="D9" s="437"/>
      <c r="E9" s="437"/>
      <c r="F9" s="437"/>
      <c r="G9" s="437"/>
      <c r="H9" s="437"/>
      <c r="I9" s="437"/>
      <c r="J9" s="437"/>
      <c r="K9" s="1107"/>
      <c r="L9" s="740"/>
      <c r="M9" s="740"/>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5">
      <c r="A10" s="345"/>
      <c r="B10" s="1511" t="s">
        <v>12</v>
      </c>
      <c r="C10" s="891"/>
      <c r="D10" s="1513" t="s">
        <v>166</v>
      </c>
      <c r="E10" s="1514"/>
      <c r="F10" s="744"/>
      <c r="G10" s="1513" t="s">
        <v>165</v>
      </c>
      <c r="H10" s="1514"/>
      <c r="I10" s="744"/>
      <c r="J10" s="1513" t="s">
        <v>167</v>
      </c>
      <c r="K10" s="1514"/>
      <c r="L10" s="1108"/>
      <c r="M10" s="1108"/>
      <c r="N10" s="320"/>
      <c r="O10" s="320"/>
      <c r="P10" s="320"/>
      <c r="Q10" s="320"/>
      <c r="R10" s="320"/>
      <c r="S10" s="320"/>
      <c r="T10" s="891"/>
      <c r="U10" s="891"/>
      <c r="V10" s="891"/>
      <c r="W10" s="891"/>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5">
      <c r="A11" s="322"/>
      <c r="B11" s="1580"/>
      <c r="C11" s="320"/>
      <c r="D11" s="791" t="s">
        <v>159</v>
      </c>
      <c r="E11" s="790" t="s">
        <v>158</v>
      </c>
      <c r="F11" s="744"/>
      <c r="G11" s="791" t="s">
        <v>160</v>
      </c>
      <c r="H11" s="790" t="s">
        <v>158</v>
      </c>
      <c r="I11" s="744"/>
      <c r="J11" s="791" t="s">
        <v>160</v>
      </c>
      <c r="K11" s="790" t="s">
        <v>158</v>
      </c>
      <c r="L11" s="1104"/>
      <c r="M11" s="1104"/>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5">
      <c r="A12" s="322"/>
      <c r="B12" s="322"/>
      <c r="C12" s="320"/>
      <c r="D12" s="327"/>
      <c r="E12" s="327"/>
      <c r="F12" s="322"/>
      <c r="G12" s="322"/>
      <c r="H12" s="322"/>
      <c r="I12" s="322"/>
      <c r="J12" s="322"/>
      <c r="K12" s="322"/>
      <c r="L12" s="548"/>
      <c r="M12" s="754"/>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5">
      <c r="A13" s="328"/>
      <c r="B13" s="755" t="s">
        <v>8</v>
      </c>
      <c r="C13" s="329"/>
      <c r="D13" s="757">
        <v>25117</v>
      </c>
      <c r="E13" s="1109">
        <v>383.13</v>
      </c>
      <c r="F13" s="756"/>
      <c r="G13" s="758">
        <v>29982</v>
      </c>
      <c r="H13" s="1109">
        <v>261.29000000000002</v>
      </c>
      <c r="I13" s="756"/>
      <c r="J13" s="758">
        <v>29982</v>
      </c>
      <c r="K13" s="1109">
        <v>617.85</v>
      </c>
      <c r="L13" s="329"/>
      <c r="M13" s="329">
        <f>_xlfn.RANK.EQ(K13,K$13:K$33,0)</f>
        <v>1</v>
      </c>
      <c r="N13" s="329">
        <v>1</v>
      </c>
      <c r="O13" s="329">
        <f>MATCH(N13,M$13:M$33,0)</f>
        <v>1</v>
      </c>
      <c r="P13" s="361" t="str">
        <f t="shared" ref="P13:P32" si="0">INDEX(B$13:B$33,O13,1)</f>
        <v>Andalucía</v>
      </c>
      <c r="Q13" s="1110">
        <f>INDEX(K$13:K$33,O13,1)</f>
        <v>617.85</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5">
      <c r="A14" s="331"/>
      <c r="B14" s="763" t="s">
        <v>7</v>
      </c>
      <c r="C14" s="329"/>
      <c r="D14" s="764">
        <v>9291</v>
      </c>
      <c r="E14" s="1109">
        <v>145.02000000000001</v>
      </c>
      <c r="F14" s="756"/>
      <c r="G14" s="765">
        <v>8734</v>
      </c>
      <c r="H14" s="1109">
        <v>49.02</v>
      </c>
      <c r="I14" s="756"/>
      <c r="J14" s="765">
        <v>8734</v>
      </c>
      <c r="K14" s="1109">
        <v>198.08</v>
      </c>
      <c r="L14" s="329"/>
      <c r="M14" s="329">
        <f t="shared" ref="M14:M33" si="1">_xlfn.RANK.EQ(K14,K$13:K$33,0)</f>
        <v>16</v>
      </c>
      <c r="N14" s="329">
        <v>2</v>
      </c>
      <c r="O14" s="329">
        <f t="shared" ref="O14:O32" si="2">MATCH(N14,M$13:M$33,0)</f>
        <v>5</v>
      </c>
      <c r="P14" s="361" t="str">
        <f t="shared" si="0"/>
        <v>Canarias</v>
      </c>
      <c r="Q14" s="1110">
        <f t="shared" ref="Q14:Q32" si="3">INDEX(K$13:K$33,O14,1)</f>
        <v>573.79999999999995</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37</v>
      </c>
      <c r="C15" s="329"/>
      <c r="D15" s="764">
        <v>6235</v>
      </c>
      <c r="E15" s="1109">
        <v>287.70999999999998</v>
      </c>
      <c r="F15" s="756"/>
      <c r="G15" s="765">
        <v>6154</v>
      </c>
      <c r="H15" s="1109">
        <v>53.18</v>
      </c>
      <c r="I15" s="756"/>
      <c r="J15" s="765">
        <v>6154</v>
      </c>
      <c r="K15" s="1109">
        <v>339.05</v>
      </c>
      <c r="L15" s="329"/>
      <c r="M15" s="329">
        <f t="shared" si="1"/>
        <v>5</v>
      </c>
      <c r="N15" s="329">
        <v>3</v>
      </c>
      <c r="O15" s="329">
        <f>MATCH(N15,M$13:M$33,0)</f>
        <v>14</v>
      </c>
      <c r="P15" s="361" t="str">
        <f t="shared" si="0"/>
        <v>Murcia, Región de</v>
      </c>
      <c r="Q15" s="1110">
        <f t="shared" si="3"/>
        <v>514.38</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38</v>
      </c>
      <c r="C16" s="329"/>
      <c r="D16" s="764">
        <v>8044</v>
      </c>
      <c r="E16" s="1109">
        <v>120.74</v>
      </c>
      <c r="F16" s="756"/>
      <c r="G16" s="765">
        <v>6579</v>
      </c>
      <c r="H16" s="1109">
        <v>128.84</v>
      </c>
      <c r="I16" s="756"/>
      <c r="J16" s="765">
        <v>6579</v>
      </c>
      <c r="K16" s="1109">
        <v>248.54</v>
      </c>
      <c r="L16" s="329"/>
      <c r="M16" s="329">
        <f t="shared" si="1"/>
        <v>12</v>
      </c>
      <c r="N16" s="329">
        <v>4</v>
      </c>
      <c r="O16" s="329">
        <f t="shared" si="2"/>
        <v>12</v>
      </c>
      <c r="P16" s="361" t="str">
        <f t="shared" si="0"/>
        <v>Galicia</v>
      </c>
      <c r="Q16" s="1110">
        <f t="shared" si="3"/>
        <v>386.97</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5">
      <c r="A17" s="331"/>
      <c r="B17" s="763" t="s">
        <v>6</v>
      </c>
      <c r="C17" s="329"/>
      <c r="D17" s="764">
        <v>11418</v>
      </c>
      <c r="E17" s="1111">
        <v>385.68</v>
      </c>
      <c r="F17" s="756"/>
      <c r="G17" s="765">
        <v>7909</v>
      </c>
      <c r="H17" s="1109">
        <v>172.74</v>
      </c>
      <c r="I17" s="756"/>
      <c r="J17" s="765">
        <v>7909</v>
      </c>
      <c r="K17" s="1109">
        <v>573.79999999999995</v>
      </c>
      <c r="L17" s="329"/>
      <c r="M17" s="329">
        <f t="shared" si="1"/>
        <v>2</v>
      </c>
      <c r="N17" s="329">
        <v>5</v>
      </c>
      <c r="O17" s="329">
        <f t="shared" si="2"/>
        <v>3</v>
      </c>
      <c r="P17" s="361" t="str">
        <f t="shared" si="0"/>
        <v>Asturias, Principado de</v>
      </c>
      <c r="Q17" s="1110">
        <f t="shared" si="3"/>
        <v>339.05</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5">
      <c r="A18" s="331"/>
      <c r="B18" s="763" t="s">
        <v>5</v>
      </c>
      <c r="C18" s="329"/>
      <c r="D18" s="768">
        <v>3477</v>
      </c>
      <c r="E18" s="1111">
        <v>161.57</v>
      </c>
      <c r="F18" s="756"/>
      <c r="G18" s="769">
        <v>2209</v>
      </c>
      <c r="H18" s="1109">
        <v>58.83</v>
      </c>
      <c r="I18" s="756"/>
      <c r="J18" s="769">
        <v>2209</v>
      </c>
      <c r="K18" s="1109">
        <v>214.35</v>
      </c>
      <c r="L18" s="329"/>
      <c r="M18" s="329">
        <f t="shared" si="1"/>
        <v>13</v>
      </c>
      <c r="N18" s="329">
        <v>6</v>
      </c>
      <c r="O18" s="329">
        <f t="shared" si="2"/>
        <v>21</v>
      </c>
      <c r="P18" s="361" t="str">
        <f t="shared" si="0"/>
        <v>TOTAL</v>
      </c>
      <c r="Q18" s="1112">
        <f t="shared" si="3"/>
        <v>329.84</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2" customFormat="1" ht="18" customHeight="1" x14ac:dyDescent="0.25">
      <c r="A19" s="450"/>
      <c r="B19" s="771" t="s">
        <v>162</v>
      </c>
      <c r="C19" s="329"/>
      <c r="D19" s="764">
        <v>22566</v>
      </c>
      <c r="E19" s="1111">
        <v>117.82</v>
      </c>
      <c r="F19" s="756"/>
      <c r="G19" s="772">
        <v>15693</v>
      </c>
      <c r="H19" s="1109">
        <v>0.12</v>
      </c>
      <c r="I19" s="756"/>
      <c r="J19" s="772">
        <v>15693</v>
      </c>
      <c r="K19" s="1109">
        <v>126.2</v>
      </c>
      <c r="L19" s="329"/>
      <c r="M19" s="329">
        <f t="shared" si="1"/>
        <v>19</v>
      </c>
      <c r="N19" s="329">
        <v>7</v>
      </c>
      <c r="O19" s="329">
        <f t="shared" si="2"/>
        <v>10</v>
      </c>
      <c r="P19" s="361" t="str">
        <f t="shared" si="0"/>
        <v>Comunitat Valenciana</v>
      </c>
      <c r="Q19" s="1110">
        <f t="shared" si="3"/>
        <v>315.45999999999998</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40</v>
      </c>
      <c r="C20" s="329"/>
      <c r="D20" s="764">
        <v>15482</v>
      </c>
      <c r="E20" s="1111">
        <v>122.5</v>
      </c>
      <c r="F20" s="756"/>
      <c r="G20" s="772">
        <v>13892</v>
      </c>
      <c r="H20" s="1109">
        <v>66.05</v>
      </c>
      <c r="I20" s="756"/>
      <c r="J20" s="772">
        <v>13892</v>
      </c>
      <c r="K20" s="1109">
        <v>192.78</v>
      </c>
      <c r="L20" s="329"/>
      <c r="M20" s="329">
        <f t="shared" si="1"/>
        <v>17</v>
      </c>
      <c r="N20" s="329">
        <v>8</v>
      </c>
      <c r="O20" s="329">
        <f t="shared" si="2"/>
        <v>13</v>
      </c>
      <c r="P20" s="361" t="str">
        <f t="shared" si="0"/>
        <v>Madrid, Comunidad de*</v>
      </c>
      <c r="Q20" s="1110">
        <f t="shared" si="3"/>
        <v>298.3</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2" customFormat="1" ht="18" customHeight="1" x14ac:dyDescent="0.25">
      <c r="A21" s="450"/>
      <c r="B21" s="771" t="s">
        <v>41</v>
      </c>
      <c r="C21" s="329"/>
      <c r="D21" s="764">
        <v>60382</v>
      </c>
      <c r="E21" s="1111">
        <v>178.38</v>
      </c>
      <c r="F21" s="756"/>
      <c r="G21" s="772">
        <v>21538</v>
      </c>
      <c r="H21" s="1109">
        <v>89.75</v>
      </c>
      <c r="I21" s="756"/>
      <c r="J21" s="772">
        <v>21538</v>
      </c>
      <c r="K21" s="1109">
        <v>265.04000000000002</v>
      </c>
      <c r="L21" s="329"/>
      <c r="M21" s="329">
        <f t="shared" si="1"/>
        <v>11</v>
      </c>
      <c r="N21" s="329">
        <v>9</v>
      </c>
      <c r="O21" s="329">
        <f>MATCH(N21,M$13:M$33,0)</f>
        <v>11</v>
      </c>
      <c r="P21" s="361" t="str">
        <f t="shared" si="0"/>
        <v>Extremadura</v>
      </c>
      <c r="Q21" s="1110">
        <f t="shared" si="3"/>
        <v>284.67</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2" customFormat="1" ht="18" customHeight="1" x14ac:dyDescent="0.25">
      <c r="A22" s="450"/>
      <c r="B22" s="771" t="s">
        <v>3</v>
      </c>
      <c r="C22" s="329"/>
      <c r="D22" s="764">
        <v>33703</v>
      </c>
      <c r="E22" s="1111">
        <v>233.35</v>
      </c>
      <c r="F22" s="756"/>
      <c r="G22" s="772">
        <v>31014</v>
      </c>
      <c r="H22" s="1109">
        <v>93.61</v>
      </c>
      <c r="I22" s="756"/>
      <c r="J22" s="772">
        <v>31014</v>
      </c>
      <c r="K22" s="1109">
        <v>315.45999999999998</v>
      </c>
      <c r="L22" s="329"/>
      <c r="M22" s="329">
        <f t="shared" si="1"/>
        <v>7</v>
      </c>
      <c r="N22" s="329">
        <v>10</v>
      </c>
      <c r="O22" s="329">
        <f t="shared" si="2"/>
        <v>19</v>
      </c>
      <c r="P22" s="361" t="str">
        <f t="shared" si="0"/>
        <v>Melilla</v>
      </c>
      <c r="Q22" s="1110">
        <f t="shared" si="3"/>
        <v>273.20999999999998</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5">
      <c r="A23" s="331"/>
      <c r="B23" s="763" t="s">
        <v>2</v>
      </c>
      <c r="C23" s="329"/>
      <c r="D23" s="764">
        <v>8297</v>
      </c>
      <c r="E23" s="1111">
        <v>129.57</v>
      </c>
      <c r="F23" s="756"/>
      <c r="G23" s="765">
        <v>4875</v>
      </c>
      <c r="H23" s="1109">
        <v>152.84</v>
      </c>
      <c r="I23" s="756"/>
      <c r="J23" s="765">
        <v>4875</v>
      </c>
      <c r="K23" s="1109">
        <v>284.67</v>
      </c>
      <c r="L23" s="329"/>
      <c r="M23" s="329">
        <f t="shared" si="1"/>
        <v>9</v>
      </c>
      <c r="N23" s="329">
        <v>11</v>
      </c>
      <c r="O23" s="329">
        <f t="shared" si="2"/>
        <v>9</v>
      </c>
      <c r="P23" s="361" t="str">
        <f t="shared" si="0"/>
        <v>Cataluña</v>
      </c>
      <c r="Q23" s="1110">
        <f t="shared" si="3"/>
        <v>265.04000000000002</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35</v>
      </c>
      <c r="C24" s="329"/>
      <c r="D24" s="764">
        <v>6249</v>
      </c>
      <c r="E24" s="1111">
        <v>261.87</v>
      </c>
      <c r="F24" s="756"/>
      <c r="G24" s="765">
        <v>9113</v>
      </c>
      <c r="H24" s="1109">
        <v>120.17</v>
      </c>
      <c r="I24" s="756"/>
      <c r="J24" s="765">
        <v>9113</v>
      </c>
      <c r="K24" s="1109">
        <v>386.97</v>
      </c>
      <c r="L24" s="329"/>
      <c r="M24" s="329">
        <f t="shared" si="1"/>
        <v>4</v>
      </c>
      <c r="N24" s="329">
        <v>12</v>
      </c>
      <c r="O24" s="329">
        <f t="shared" si="2"/>
        <v>4</v>
      </c>
      <c r="P24" s="361" t="str">
        <f t="shared" si="0"/>
        <v>Balears, Illes</v>
      </c>
      <c r="Q24" s="1110">
        <f t="shared" si="3"/>
        <v>248.54</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163</v>
      </c>
      <c r="C25" s="329"/>
      <c r="D25" s="764">
        <v>41133</v>
      </c>
      <c r="E25" s="1111">
        <v>185.94</v>
      </c>
      <c r="F25" s="756"/>
      <c r="G25" s="765">
        <v>28144</v>
      </c>
      <c r="H25" s="1109">
        <v>62.23</v>
      </c>
      <c r="I25" s="756"/>
      <c r="J25" s="765">
        <v>28144</v>
      </c>
      <c r="K25" s="1109">
        <v>298.3</v>
      </c>
      <c r="L25" s="329"/>
      <c r="M25" s="329">
        <f t="shared" si="1"/>
        <v>8</v>
      </c>
      <c r="N25" s="329">
        <v>13</v>
      </c>
      <c r="O25" s="329">
        <f t="shared" si="2"/>
        <v>6</v>
      </c>
      <c r="P25" s="361" t="str">
        <f t="shared" si="0"/>
        <v>Cantabria</v>
      </c>
      <c r="Q25" s="1110">
        <f t="shared" si="3"/>
        <v>214.35</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43</v>
      </c>
      <c r="C26" s="329"/>
      <c r="D26" s="764">
        <v>10166</v>
      </c>
      <c r="E26" s="1111">
        <v>308.82</v>
      </c>
      <c r="F26" s="756"/>
      <c r="G26" s="765">
        <v>5972</v>
      </c>
      <c r="H26" s="1109">
        <v>243.75</v>
      </c>
      <c r="I26" s="756"/>
      <c r="J26" s="765">
        <v>5972</v>
      </c>
      <c r="K26" s="1109">
        <v>514.38</v>
      </c>
      <c r="L26" s="329"/>
      <c r="M26" s="329">
        <f t="shared" si="1"/>
        <v>3</v>
      </c>
      <c r="N26" s="329">
        <v>14</v>
      </c>
      <c r="O26" s="329">
        <f t="shared" si="2"/>
        <v>17</v>
      </c>
      <c r="P26" s="361" t="str">
        <f t="shared" si="0"/>
        <v>Rioja, La</v>
      </c>
      <c r="Q26" s="1110">
        <f t="shared" si="3"/>
        <v>206.37</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44</v>
      </c>
      <c r="C27" s="329"/>
      <c r="D27" s="768">
        <v>1177</v>
      </c>
      <c r="E27" s="1111">
        <v>131.4</v>
      </c>
      <c r="F27" s="756"/>
      <c r="G27" s="769">
        <v>1505</v>
      </c>
      <c r="H27" s="1109">
        <v>80.17</v>
      </c>
      <c r="I27" s="756"/>
      <c r="J27" s="769">
        <v>1505</v>
      </c>
      <c r="K27" s="1109">
        <v>202.99</v>
      </c>
      <c r="L27" s="329"/>
      <c r="M27" s="329">
        <f t="shared" si="1"/>
        <v>15</v>
      </c>
      <c r="N27" s="329">
        <v>15</v>
      </c>
      <c r="O27" s="329">
        <f t="shared" si="2"/>
        <v>15</v>
      </c>
      <c r="P27" s="361" t="str">
        <f t="shared" si="0"/>
        <v>Navarra, Comunidad Foral de</v>
      </c>
      <c r="Q27" s="1112">
        <f t="shared" si="3"/>
        <v>202.99</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164</v>
      </c>
      <c r="C28" s="329"/>
      <c r="D28" s="768">
        <v>16638</v>
      </c>
      <c r="E28" s="1111">
        <v>70.319999999999993</v>
      </c>
      <c r="F28" s="756"/>
      <c r="G28" s="769">
        <v>8927</v>
      </c>
      <c r="H28" s="1109">
        <v>51.84</v>
      </c>
      <c r="I28" s="756"/>
      <c r="J28" s="769">
        <v>8927</v>
      </c>
      <c r="K28" s="1109">
        <v>127.81</v>
      </c>
      <c r="L28" s="329"/>
      <c r="M28" s="329">
        <f t="shared" si="1"/>
        <v>18</v>
      </c>
      <c r="N28" s="329">
        <v>16</v>
      </c>
      <c r="O28" s="329">
        <f t="shared" si="2"/>
        <v>2</v>
      </c>
      <c r="P28" s="361" t="str">
        <f t="shared" si="0"/>
        <v>Aragón</v>
      </c>
      <c r="Q28" s="1110">
        <f t="shared" si="3"/>
        <v>198.08</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5">
      <c r="A29" s="331"/>
      <c r="B29" s="763" t="s">
        <v>46</v>
      </c>
      <c r="C29" s="329"/>
      <c r="D29" s="768">
        <v>2476</v>
      </c>
      <c r="E29" s="1113">
        <v>56.95</v>
      </c>
      <c r="F29" s="756"/>
      <c r="G29" s="769">
        <v>1356</v>
      </c>
      <c r="H29" s="1109">
        <v>156.63999999999999</v>
      </c>
      <c r="I29" s="756"/>
      <c r="J29" s="769">
        <v>1356</v>
      </c>
      <c r="K29" s="1109">
        <v>206.37</v>
      </c>
      <c r="L29" s="329"/>
      <c r="M29" s="329">
        <f t="shared" si="1"/>
        <v>14</v>
      </c>
      <c r="N29" s="329">
        <v>17</v>
      </c>
      <c r="O29" s="329">
        <f t="shared" si="2"/>
        <v>8</v>
      </c>
      <c r="P29" s="361" t="str">
        <f t="shared" si="0"/>
        <v>Castilla - La Mancha</v>
      </c>
      <c r="Q29" s="1110">
        <f t="shared" si="3"/>
        <v>192.78</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5">
      <c r="A30" s="331"/>
      <c r="B30" s="763" t="s">
        <v>39</v>
      </c>
      <c r="C30" s="329"/>
      <c r="D30" s="769">
        <v>422</v>
      </c>
      <c r="E30" s="1114">
        <v>30.77</v>
      </c>
      <c r="F30" s="756"/>
      <c r="G30" s="769">
        <v>272</v>
      </c>
      <c r="H30" s="1109">
        <v>26.38</v>
      </c>
      <c r="I30" s="756"/>
      <c r="J30" s="769">
        <v>272</v>
      </c>
      <c r="K30" s="1109">
        <v>56.71</v>
      </c>
      <c r="L30" s="329"/>
      <c r="M30" s="329">
        <f t="shared" si="1"/>
        <v>20</v>
      </c>
      <c r="N30" s="329">
        <v>18</v>
      </c>
      <c r="O30" s="329">
        <f t="shared" si="2"/>
        <v>16</v>
      </c>
      <c r="P30" s="361" t="str">
        <f t="shared" si="0"/>
        <v>País Vasco*</v>
      </c>
      <c r="Q30" s="1110">
        <f t="shared" si="3"/>
        <v>127.81</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5">
      <c r="A31" s="331"/>
      <c r="B31" s="1115" t="s">
        <v>47</v>
      </c>
      <c r="C31" s="329"/>
      <c r="D31" s="1116">
        <v>379</v>
      </c>
      <c r="E31" s="1117">
        <v>128.22</v>
      </c>
      <c r="F31" s="331"/>
      <c r="G31" s="1116">
        <v>313</v>
      </c>
      <c r="H31" s="1109">
        <v>150.83000000000001</v>
      </c>
      <c r="I31" s="331"/>
      <c r="J31" s="1116">
        <v>313</v>
      </c>
      <c r="K31" s="1109">
        <v>273.20999999999998</v>
      </c>
      <c r="L31" s="329"/>
      <c r="M31" s="329">
        <f t="shared" si="1"/>
        <v>10</v>
      </c>
      <c r="N31" s="329">
        <v>19</v>
      </c>
      <c r="O31" s="329">
        <f t="shared" si="2"/>
        <v>7</v>
      </c>
      <c r="P31" s="361" t="str">
        <f t="shared" si="0"/>
        <v>Castilla y León*</v>
      </c>
      <c r="Q31" s="1110">
        <f t="shared" si="3"/>
        <v>126.2</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5">
      <c r="A32" s="331"/>
      <c r="B32" s="779"/>
      <c r="C32" s="329"/>
      <c r="D32" s="327"/>
      <c r="E32" s="1118"/>
      <c r="F32" s="779"/>
      <c r="G32" s="779"/>
      <c r="H32" s="780"/>
      <c r="I32" s="779"/>
      <c r="J32" s="328"/>
      <c r="K32" s="780"/>
      <c r="L32" s="1104"/>
      <c r="M32" s="329"/>
      <c r="N32" s="329">
        <v>20</v>
      </c>
      <c r="O32" s="329">
        <f t="shared" si="2"/>
        <v>18</v>
      </c>
      <c r="P32" s="361" t="str">
        <f t="shared" si="0"/>
        <v>Ceuta</v>
      </c>
      <c r="Q32" s="1110">
        <f t="shared" si="3"/>
        <v>56.71</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18" customFormat="1" ht="15.75" customHeight="1" x14ac:dyDescent="0.25">
      <c r="A33" s="329"/>
      <c r="B33" s="1260" t="s">
        <v>0</v>
      </c>
      <c r="C33" s="329"/>
      <c r="D33" s="1261">
        <f>SUM(D13:D31)</f>
        <v>282652</v>
      </c>
      <c r="E33" s="1312">
        <v>201.37</v>
      </c>
      <c r="F33" s="320"/>
      <c r="G33" s="1261">
        <f>SUM(G13:G31)</f>
        <v>204181</v>
      </c>
      <c r="H33" s="1312">
        <v>110.62</v>
      </c>
      <c r="I33" s="320"/>
      <c r="J33" s="1261">
        <f>SUM(J13:J31)</f>
        <v>204181</v>
      </c>
      <c r="K33" s="1312">
        <v>329.84</v>
      </c>
      <c r="L33" s="329"/>
      <c r="M33" s="329">
        <f t="shared" si="1"/>
        <v>6</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5">
      <c r="A34" s="328"/>
      <c r="B34" s="783"/>
      <c r="C34" s="328"/>
      <c r="D34" s="783"/>
      <c r="E34" s="783"/>
      <c r="F34" s="322"/>
      <c r="G34" s="746"/>
      <c r="H34" s="747"/>
      <c r="I34" s="322"/>
      <c r="J34" s="746"/>
      <c r="K34" s="747"/>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35">
      <c r="A35" s="394"/>
      <c r="B35" s="1429" t="s">
        <v>183</v>
      </c>
      <c r="C35" s="1429"/>
      <c r="D35" s="1429"/>
      <c r="E35" s="1429"/>
      <c r="F35" s="1429"/>
      <c r="G35" s="1429"/>
      <c r="H35" s="1429"/>
      <c r="I35" s="1429"/>
      <c r="J35" s="1429"/>
      <c r="K35" s="1429"/>
      <c r="L35" s="1245"/>
      <c r="M35" s="1245"/>
      <c r="N35" s="1245"/>
      <c r="O35" s="1245"/>
      <c r="P35" s="496"/>
      <c r="Q35" s="496"/>
      <c r="R35" s="748"/>
      <c r="S35" s="748"/>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5" customHeight="1" x14ac:dyDescent="0.25">
      <c r="B36" s="1430" t="s">
        <v>184</v>
      </c>
      <c r="C36" s="1430"/>
      <c r="D36" s="1430"/>
      <c r="E36" s="1430"/>
      <c r="F36" s="1430"/>
      <c r="G36" s="1430"/>
      <c r="H36" s="1430"/>
      <c r="I36" s="1430"/>
      <c r="J36" s="1430"/>
      <c r="K36" s="1430"/>
      <c r="L36" s="785"/>
      <c r="M36" s="785"/>
      <c r="N36" s="785"/>
      <c r="O36" s="785"/>
      <c r="P36" s="785"/>
      <c r="Q36" s="1227"/>
    </row>
    <row r="37" spans="1:259" ht="30.75" customHeight="1" x14ac:dyDescent="0.25">
      <c r="B37" s="1665" t="s">
        <v>161</v>
      </c>
      <c r="C37" s="1665"/>
      <c r="D37" s="1665"/>
      <c r="E37" s="1665"/>
      <c r="F37" s="1665"/>
      <c r="G37" s="1665"/>
      <c r="H37" s="1665"/>
      <c r="I37" s="1665"/>
      <c r="J37" s="1665"/>
      <c r="K37" s="1665"/>
      <c r="L37" s="496"/>
      <c r="M37" s="496"/>
      <c r="N37" s="496"/>
      <c r="O37" s="496"/>
      <c r="P37" s="496"/>
      <c r="Q37" s="622"/>
      <c r="R37" s="329"/>
    </row>
    <row r="38" spans="1:259" x14ac:dyDescent="0.35">
      <c r="L38" s="447"/>
      <c r="M38" s="360"/>
      <c r="N38" s="360"/>
      <c r="O38" s="360"/>
      <c r="P38" s="361"/>
      <c r="Q38" s="786"/>
      <c r="R38" s="329"/>
    </row>
    <row r="39" spans="1:259" x14ac:dyDescent="0.35">
      <c r="L39" s="447"/>
      <c r="M39" s="360"/>
      <c r="N39" s="360"/>
      <c r="O39" s="360"/>
      <c r="P39" s="361"/>
      <c r="Q39" s="787"/>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6"/>
      <c r="R44" s="329"/>
    </row>
    <row r="45" spans="1:259" x14ac:dyDescent="0.35">
      <c r="L45" s="447"/>
      <c r="M45" s="360"/>
      <c r="N45" s="360"/>
      <c r="O45" s="360"/>
      <c r="P45" s="361"/>
      <c r="Q45" s="786"/>
      <c r="R45" s="329"/>
    </row>
    <row r="46" spans="1:259" x14ac:dyDescent="0.35">
      <c r="L46" s="447"/>
      <c r="M46" s="360"/>
      <c r="N46" s="360"/>
      <c r="O46" s="360"/>
      <c r="P46" s="361"/>
      <c r="Q46" s="787"/>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6"/>
      <c r="R50" s="329"/>
    </row>
    <row r="51" spans="12:18" x14ac:dyDescent="0.35">
      <c r="L51" s="447"/>
      <c r="M51" s="360"/>
      <c r="N51" s="360"/>
      <c r="O51" s="360"/>
      <c r="P51" s="361"/>
      <c r="Q51" s="786"/>
      <c r="R51" s="329"/>
    </row>
    <row r="52" spans="12:18" x14ac:dyDescent="0.35">
      <c r="L52" s="447"/>
      <c r="M52" s="360"/>
      <c r="N52" s="360"/>
      <c r="O52" s="360"/>
      <c r="P52" s="361"/>
      <c r="Q52" s="787"/>
      <c r="R52" s="329"/>
    </row>
    <row r="53" spans="12:18" x14ac:dyDescent="0.35">
      <c r="L53" s="447"/>
      <c r="M53" s="360"/>
      <c r="N53" s="360"/>
      <c r="O53" s="360"/>
      <c r="P53" s="361"/>
      <c r="Q53" s="786"/>
      <c r="R53" s="329"/>
    </row>
    <row r="54" spans="12:18" x14ac:dyDescent="0.35">
      <c r="L54" s="447"/>
      <c r="M54" s="360"/>
      <c r="N54" s="360"/>
      <c r="O54" s="360"/>
      <c r="P54" s="361"/>
      <c r="Q54" s="786"/>
      <c r="R54" s="329"/>
    </row>
    <row r="55" spans="12:18" x14ac:dyDescent="0.35">
      <c r="L55" s="447"/>
      <c r="M55" s="329"/>
      <c r="N55" s="329"/>
      <c r="O55" s="360"/>
      <c r="P55" s="361"/>
      <c r="Q55" s="786"/>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2 H13:H31 K13:K31">
    <cfRule type="colorScale" priority="4">
      <colorScale>
        <cfvo type="num" val="100"/>
        <cfvo type="num" val="190"/>
        <cfvo type="max"/>
        <color rgb="FFFFFFCC"/>
        <color rgb="FFFCFCFF"/>
        <color theme="4"/>
      </colorScale>
    </cfRule>
  </conditionalFormatting>
  <conditionalFormatting sqref="E13:E31">
    <cfRule type="colorScale" priority="3">
      <colorScale>
        <cfvo type="min"/>
        <cfvo type="max"/>
        <color theme="5" tint="0.79998168889431442"/>
        <color theme="5" tint="-0.249977111117893"/>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8"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53125" defaultRowHeight="14.5" x14ac:dyDescent="0.35"/>
  <cols>
    <col min="1" max="1" width="3.26953125" style="1127" customWidth="1"/>
    <col min="2" max="2" width="28.453125" style="1127" customWidth="1"/>
    <col min="3" max="3" width="16.7265625" style="1127" customWidth="1"/>
    <col min="4" max="4" width="10.26953125" style="1127" customWidth="1"/>
    <col min="5" max="5" width="15" style="1127" customWidth="1"/>
    <col min="6" max="6" width="10" style="1127" customWidth="1"/>
    <col min="7" max="7" width="15.453125" style="1127" customWidth="1"/>
    <col min="8" max="8" width="9.7265625" style="1127" customWidth="1"/>
    <col min="9" max="9" width="14.54296875" style="1127" customWidth="1"/>
    <col min="10" max="16384" width="11.453125" style="1127"/>
  </cols>
  <sheetData>
    <row r="1" spans="1:17" s="1120" customFormat="1" x14ac:dyDescent="0.35">
      <c r="A1" s="1120" t="s">
        <v>96</v>
      </c>
      <c r="B1" s="1120" t="s">
        <v>56</v>
      </c>
      <c r="H1" s="1120" t="s">
        <v>96</v>
      </c>
      <c r="I1" s="1120" t="s">
        <v>67</v>
      </c>
      <c r="P1" s="1120" t="s">
        <v>81</v>
      </c>
    </row>
    <row r="2" spans="1:17" s="1120" customFormat="1" x14ac:dyDescent="0.35"/>
    <row r="3" spans="1:17" s="1120" customFormat="1" x14ac:dyDescent="0.35"/>
    <row r="4" spans="1:17" s="1120" customFormat="1" x14ac:dyDescent="0.35"/>
    <row r="5" spans="1:17" s="1120" customFormat="1" ht="16.5" customHeight="1" x14ac:dyDescent="0.35"/>
    <row r="6" spans="1:17" s="1124" customFormat="1" ht="38.25" customHeight="1" x14ac:dyDescent="0.25">
      <c r="A6" s="1121"/>
      <c r="B6" s="1672" t="s">
        <v>459</v>
      </c>
      <c r="C6" s="1672"/>
      <c r="D6" s="1672"/>
      <c r="E6" s="1672"/>
      <c r="F6" s="1672"/>
      <c r="G6" s="1672"/>
      <c r="H6" s="1672"/>
      <c r="I6" s="1672"/>
      <c r="J6" s="1122"/>
      <c r="K6" s="1122"/>
      <c r="L6" s="1123"/>
      <c r="M6" s="1123"/>
      <c r="N6" s="1123"/>
      <c r="O6" s="1123"/>
      <c r="P6" s="1123"/>
      <c r="Q6" s="1123"/>
    </row>
    <row r="7" spans="1:17" s="1124" customFormat="1" ht="15.75" customHeight="1" x14ac:dyDescent="0.25">
      <c r="A7" s="1121"/>
      <c r="B7" s="1673" t="str">
        <f>porsaad!$B$6</f>
        <v>Situación a 31 de octubre de 2024</v>
      </c>
      <c r="C7" s="1673"/>
      <c r="D7" s="1673"/>
      <c r="E7" s="1673"/>
      <c r="F7" s="1673"/>
      <c r="G7" s="1673"/>
      <c r="H7" s="1673"/>
      <c r="I7" s="1673"/>
      <c r="J7" s="1125"/>
      <c r="K7" s="1125"/>
      <c r="L7" s="1126"/>
      <c r="M7" s="1126"/>
      <c r="N7" s="1126"/>
      <c r="O7" s="1126"/>
      <c r="P7" s="1126"/>
      <c r="Q7" s="1126"/>
    </row>
    <row r="8" spans="1:17" ht="8.25" customHeight="1" x14ac:dyDescent="0.35">
      <c r="H8" s="1128"/>
    </row>
    <row r="9" spans="1:17" ht="15" customHeight="1" x14ac:dyDescent="0.35">
      <c r="B9" s="1674" t="s">
        <v>12</v>
      </c>
      <c r="C9" s="1677" t="s">
        <v>185</v>
      </c>
      <c r="D9" s="1137"/>
      <c r="E9" s="1137"/>
      <c r="F9" s="1137"/>
      <c r="G9" s="1137"/>
      <c r="H9" s="1137"/>
      <c r="I9" s="1138"/>
    </row>
    <row r="10" spans="1:17" ht="15.75" customHeight="1" x14ac:dyDescent="0.35">
      <c r="B10" s="1675"/>
      <c r="C10" s="1678"/>
      <c r="D10" s="1680" t="s">
        <v>133</v>
      </c>
      <c r="E10" s="1681"/>
      <c r="F10" s="1684" t="s">
        <v>134</v>
      </c>
      <c r="G10" s="1685"/>
      <c r="H10" s="1685"/>
      <c r="I10" s="1685"/>
    </row>
    <row r="11" spans="1:17" ht="40.5" customHeight="1" x14ac:dyDescent="0.35">
      <c r="B11" s="1675"/>
      <c r="C11" s="1678"/>
      <c r="D11" s="1682"/>
      <c r="E11" s="1683"/>
      <c r="F11" s="1686" t="s">
        <v>188</v>
      </c>
      <c r="G11" s="1687"/>
      <c r="H11" s="1684" t="s">
        <v>486</v>
      </c>
      <c r="I11" s="1685"/>
    </row>
    <row r="12" spans="1:17" ht="52.5" customHeight="1" x14ac:dyDescent="0.35">
      <c r="B12" s="1676"/>
      <c r="C12" s="1679"/>
      <c r="D12" s="1140" t="s">
        <v>9</v>
      </c>
      <c r="E12" s="1142" t="s">
        <v>186</v>
      </c>
      <c r="F12" s="1142" t="s">
        <v>9</v>
      </c>
      <c r="G12" s="1139" t="s">
        <v>186</v>
      </c>
      <c r="H12" s="1140" t="s">
        <v>9</v>
      </c>
      <c r="I12" s="1141" t="s">
        <v>186</v>
      </c>
    </row>
    <row r="13" spans="1:17" ht="12.75" customHeight="1" x14ac:dyDescent="0.35">
      <c r="B13" s="1129" t="s">
        <v>8</v>
      </c>
      <c r="C13" s="929">
        <f>'31dictsaad'!D10-'31dictsaad'!H10</f>
        <v>31690</v>
      </c>
      <c r="D13" s="927">
        <v>0</v>
      </c>
      <c r="E13" s="1130">
        <v>0</v>
      </c>
      <c r="F13" s="927">
        <v>2330</v>
      </c>
      <c r="G13" s="1130">
        <v>7.3524771221205434</v>
      </c>
      <c r="H13" s="927">
        <v>29360</v>
      </c>
      <c r="I13" s="1130">
        <f>H13/C13*100</f>
        <v>92.647522877879467</v>
      </c>
    </row>
    <row r="14" spans="1:17" x14ac:dyDescent="0.35">
      <c r="B14" s="1129" t="s">
        <v>7</v>
      </c>
      <c r="C14" s="934">
        <f>'31dictsaad'!D11-'31dictsaad'!H11</f>
        <v>5267</v>
      </c>
      <c r="D14" s="932">
        <v>0</v>
      </c>
      <c r="E14" s="1131">
        <v>0</v>
      </c>
      <c r="F14" s="932">
        <v>4567</v>
      </c>
      <c r="G14" s="1131">
        <v>86.709701917600157</v>
      </c>
      <c r="H14" s="932">
        <v>700</v>
      </c>
      <c r="I14" s="1131">
        <f t="shared" ref="I14:I31" si="0">H14/C14*100</f>
        <v>13.290298082399849</v>
      </c>
    </row>
    <row r="15" spans="1:17" x14ac:dyDescent="0.35">
      <c r="B15" s="1129" t="s">
        <v>37</v>
      </c>
      <c r="C15" s="934">
        <f>'31dictsaad'!D12-'31dictsaad'!H12</f>
        <v>8827</v>
      </c>
      <c r="D15" s="932">
        <v>0</v>
      </c>
      <c r="E15" s="1131">
        <v>0</v>
      </c>
      <c r="F15" s="932">
        <v>4909</v>
      </c>
      <c r="G15" s="1131">
        <v>55.613458706242213</v>
      </c>
      <c r="H15" s="932">
        <v>3918</v>
      </c>
      <c r="I15" s="1131">
        <f t="shared" si="0"/>
        <v>44.386541293757787</v>
      </c>
    </row>
    <row r="16" spans="1:17" x14ac:dyDescent="0.35">
      <c r="B16" s="1129" t="s">
        <v>38</v>
      </c>
      <c r="C16" s="934">
        <f>'31dictsaad'!D13-'31dictsaad'!H13</f>
        <v>2272</v>
      </c>
      <c r="D16" s="932">
        <v>0</v>
      </c>
      <c r="E16" s="1131">
        <v>0</v>
      </c>
      <c r="F16" s="932">
        <v>1176</v>
      </c>
      <c r="G16" s="1131">
        <v>51.760563380281688</v>
      </c>
      <c r="H16" s="932">
        <v>1096</v>
      </c>
      <c r="I16" s="1131">
        <f t="shared" si="0"/>
        <v>48.239436619718312</v>
      </c>
    </row>
    <row r="17" spans="2:9" x14ac:dyDescent="0.35">
      <c r="B17" s="1129" t="s">
        <v>6</v>
      </c>
      <c r="C17" s="934">
        <f>'31dictsaad'!D14-'31dictsaad'!H14</f>
        <v>17035</v>
      </c>
      <c r="D17" s="932">
        <v>0</v>
      </c>
      <c r="E17" s="1131">
        <v>0</v>
      </c>
      <c r="F17" s="932">
        <v>6516</v>
      </c>
      <c r="G17" s="1131">
        <v>38.250660405048428</v>
      </c>
      <c r="H17" s="932">
        <v>10519</v>
      </c>
      <c r="I17" s="1131">
        <f t="shared" si="0"/>
        <v>61.749339594951572</v>
      </c>
    </row>
    <row r="18" spans="2:9" x14ac:dyDescent="0.35">
      <c r="B18" s="1129" t="s">
        <v>5</v>
      </c>
      <c r="C18" s="934">
        <f>'31dictsaad'!D15-'31dictsaad'!H15</f>
        <v>943</v>
      </c>
      <c r="D18" s="932">
        <v>0</v>
      </c>
      <c r="E18" s="1131">
        <v>0</v>
      </c>
      <c r="F18" s="932">
        <v>154</v>
      </c>
      <c r="G18" s="1131">
        <v>16.330858960763521</v>
      </c>
      <c r="H18" s="932">
        <v>789</v>
      </c>
      <c r="I18" s="1131">
        <f t="shared" si="0"/>
        <v>83.669141039236479</v>
      </c>
    </row>
    <row r="19" spans="2:9" x14ac:dyDescent="0.35">
      <c r="B19" s="1129" t="s">
        <v>4</v>
      </c>
      <c r="C19" s="934">
        <f>'31dictsaad'!D16-'31dictsaad'!H16</f>
        <v>5329</v>
      </c>
      <c r="D19" s="932">
        <v>1374</v>
      </c>
      <c r="E19" s="1131">
        <v>25.783449052355039</v>
      </c>
      <c r="F19" s="932">
        <v>3806</v>
      </c>
      <c r="G19" s="1131">
        <v>71.42052917995872</v>
      </c>
      <c r="H19" s="932">
        <v>149</v>
      </c>
      <c r="I19" s="1131">
        <f t="shared" si="0"/>
        <v>2.7960217676862449</v>
      </c>
    </row>
    <row r="20" spans="2:9" x14ac:dyDescent="0.35">
      <c r="B20" s="1129" t="s">
        <v>40</v>
      </c>
      <c r="C20" s="934">
        <f>'31dictsaad'!D17-'31dictsaad'!H17</f>
        <v>2799</v>
      </c>
      <c r="D20" s="932">
        <v>0</v>
      </c>
      <c r="E20" s="1131">
        <v>0</v>
      </c>
      <c r="F20" s="932">
        <v>2354</v>
      </c>
      <c r="G20" s="1131">
        <v>84.1014648088603</v>
      </c>
      <c r="H20" s="932">
        <v>445</v>
      </c>
      <c r="I20" s="1131">
        <f t="shared" si="0"/>
        <v>15.898535191139693</v>
      </c>
    </row>
    <row r="21" spans="2:9" x14ac:dyDescent="0.35">
      <c r="B21" s="1129" t="s">
        <v>41</v>
      </c>
      <c r="C21" s="934">
        <f>'31dictsaad'!D18-'31dictsaad'!H18</f>
        <v>32051</v>
      </c>
      <c r="D21" s="932">
        <v>0</v>
      </c>
      <c r="E21" s="1131">
        <v>0</v>
      </c>
      <c r="F21" s="932">
        <v>24503</v>
      </c>
      <c r="G21" s="1131">
        <v>76.450032760288295</v>
      </c>
      <c r="H21" s="932">
        <v>7548</v>
      </c>
      <c r="I21" s="1131">
        <f t="shared" si="0"/>
        <v>23.549967239711709</v>
      </c>
    </row>
    <row r="22" spans="2:9" x14ac:dyDescent="0.35">
      <c r="B22" s="1129" t="s">
        <v>3</v>
      </c>
      <c r="C22" s="934">
        <f>'31dictsaad'!D19-'31dictsaad'!H19</f>
        <v>16766</v>
      </c>
      <c r="D22" s="932">
        <v>215</v>
      </c>
      <c r="E22" s="1131">
        <v>1.2823571513777883</v>
      </c>
      <c r="F22" s="932">
        <v>6298</v>
      </c>
      <c r="G22" s="1131">
        <v>37.564117857568888</v>
      </c>
      <c r="H22" s="932">
        <v>10253</v>
      </c>
      <c r="I22" s="1131">
        <f t="shared" si="0"/>
        <v>61.153524991053324</v>
      </c>
    </row>
    <row r="23" spans="2:9" x14ac:dyDescent="0.35">
      <c r="B23" s="1129" t="s">
        <v>2</v>
      </c>
      <c r="C23" s="934">
        <f>'31dictsaad'!D20-'31dictsaad'!H20</f>
        <v>2280</v>
      </c>
      <c r="D23" s="932">
        <v>0</v>
      </c>
      <c r="E23" s="1131">
        <v>0</v>
      </c>
      <c r="F23" s="932">
        <v>1981</v>
      </c>
      <c r="G23" s="1131">
        <v>86.885964912280699</v>
      </c>
      <c r="H23" s="932">
        <v>299</v>
      </c>
      <c r="I23" s="1131">
        <f t="shared" si="0"/>
        <v>13.114035087719298</v>
      </c>
    </row>
    <row r="24" spans="2:9" x14ac:dyDescent="0.35">
      <c r="B24" s="1129" t="s">
        <v>35</v>
      </c>
      <c r="C24" s="934">
        <f>'31dictsaad'!D21-'31dictsaad'!H21</f>
        <v>53</v>
      </c>
      <c r="D24" s="932">
        <v>0</v>
      </c>
      <c r="E24" s="1131">
        <v>0</v>
      </c>
      <c r="F24" s="932">
        <v>-129</v>
      </c>
      <c r="G24" s="1131">
        <v>-243.39622641509436</v>
      </c>
      <c r="H24" s="932">
        <v>182</v>
      </c>
      <c r="I24" s="1131">
        <f t="shared" si="0"/>
        <v>343.39622641509436</v>
      </c>
    </row>
    <row r="25" spans="2:9" x14ac:dyDescent="0.35">
      <c r="B25" s="1129" t="s">
        <v>42</v>
      </c>
      <c r="C25" s="934">
        <f>'31dictsaad'!D22-'31dictsaad'!H22</f>
        <v>389</v>
      </c>
      <c r="D25" s="932">
        <v>3</v>
      </c>
      <c r="E25" s="1131">
        <v>0.77120822622107965</v>
      </c>
      <c r="F25" s="932">
        <v>156</v>
      </c>
      <c r="G25" s="1131">
        <v>40.102827763496144</v>
      </c>
      <c r="H25" s="932">
        <v>230</v>
      </c>
      <c r="I25" s="1131">
        <f t="shared" si="0"/>
        <v>59.125964010282772</v>
      </c>
    </row>
    <row r="26" spans="2:9" x14ac:dyDescent="0.35">
      <c r="B26" s="1129" t="s">
        <v>43</v>
      </c>
      <c r="C26" s="934">
        <f>'31dictsaad'!D23-'31dictsaad'!H23</f>
        <v>8579</v>
      </c>
      <c r="D26" s="932">
        <v>0</v>
      </c>
      <c r="E26" s="1131">
        <v>0</v>
      </c>
      <c r="F26" s="932">
        <v>3328</v>
      </c>
      <c r="G26" s="1131">
        <v>38.792400046625481</v>
      </c>
      <c r="H26" s="932">
        <v>5251</v>
      </c>
      <c r="I26" s="1131">
        <f t="shared" si="0"/>
        <v>61.207599953374512</v>
      </c>
    </row>
    <row r="27" spans="2:9" x14ac:dyDescent="0.35">
      <c r="B27" s="1129" t="s">
        <v>44</v>
      </c>
      <c r="C27" s="934">
        <f>'31dictsaad'!D24-'31dictsaad'!H24</f>
        <v>75</v>
      </c>
      <c r="D27" s="932">
        <v>0</v>
      </c>
      <c r="E27" s="1131">
        <v>0</v>
      </c>
      <c r="F27" s="932">
        <v>-1</v>
      </c>
      <c r="G27" s="1131">
        <v>-1.3333333333333335</v>
      </c>
      <c r="H27" s="932">
        <v>76</v>
      </c>
      <c r="I27" s="1131">
        <f t="shared" si="0"/>
        <v>101.33333333333334</v>
      </c>
    </row>
    <row r="28" spans="2:9" x14ac:dyDescent="0.35">
      <c r="B28" s="1129" t="s">
        <v>45</v>
      </c>
      <c r="C28" s="934">
        <f>'31dictsaad'!D25-'31dictsaad'!H25</f>
        <v>159</v>
      </c>
      <c r="D28" s="932">
        <v>0</v>
      </c>
      <c r="E28" s="1131">
        <v>0</v>
      </c>
      <c r="F28" s="932">
        <v>-1</v>
      </c>
      <c r="G28" s="1131">
        <v>-0.62893081761006298</v>
      </c>
      <c r="H28" s="932">
        <v>160</v>
      </c>
      <c r="I28" s="1131">
        <f t="shared" si="0"/>
        <v>100.62893081761007</v>
      </c>
    </row>
    <row r="29" spans="2:9" x14ac:dyDescent="0.35">
      <c r="B29" s="1129" t="s">
        <v>46</v>
      </c>
      <c r="C29" s="934">
        <f>'31dictsaad'!D26-'31dictsaad'!H26</f>
        <v>28</v>
      </c>
      <c r="D29" s="932">
        <v>0</v>
      </c>
      <c r="E29" s="1131">
        <v>0</v>
      </c>
      <c r="F29" s="932">
        <v>4</v>
      </c>
      <c r="G29" s="1131">
        <v>14.285714285714285</v>
      </c>
      <c r="H29" s="932">
        <v>24</v>
      </c>
      <c r="I29" s="1131">
        <f t="shared" si="0"/>
        <v>85.714285714285708</v>
      </c>
    </row>
    <row r="30" spans="2:9" x14ac:dyDescent="0.35">
      <c r="B30" s="1129" t="s">
        <v>1</v>
      </c>
      <c r="C30" s="1132">
        <f>'31dictsaad'!D27-'31dictsaad'!H27</f>
        <v>255</v>
      </c>
      <c r="D30" s="954">
        <v>0</v>
      </c>
      <c r="E30" s="1133">
        <v>0</v>
      </c>
      <c r="F30" s="954">
        <v>213</v>
      </c>
      <c r="G30" s="1133">
        <v>83.529411764705884</v>
      </c>
      <c r="H30" s="954">
        <v>42</v>
      </c>
      <c r="I30" s="1133">
        <f t="shared" si="0"/>
        <v>16.470588235294116</v>
      </c>
    </row>
    <row r="31" spans="2:9" x14ac:dyDescent="0.35">
      <c r="B31" s="1313" t="s">
        <v>0</v>
      </c>
      <c r="C31" s="1314">
        <f>SUM(C13:C30)</f>
        <v>134797</v>
      </c>
      <c r="D31" s="1289">
        <f>SUM(D13:D30)</f>
        <v>1592</v>
      </c>
      <c r="E31" s="1315">
        <f t="shared" ref="E31" si="1">D31/C31*100</f>
        <v>1.1810351862430173</v>
      </c>
      <c r="F31" s="1289">
        <f>SUM(F13:F30)</f>
        <v>62164</v>
      </c>
      <c r="G31" s="1315">
        <f t="shared" ref="G31" si="2">F31/C31*100</f>
        <v>46.116753340207865</v>
      </c>
      <c r="H31" s="1289">
        <f>SUM(H13:H30)</f>
        <v>71041</v>
      </c>
      <c r="I31" s="1315">
        <f t="shared" si="0"/>
        <v>52.702211473549113</v>
      </c>
    </row>
    <row r="32" spans="2:9" ht="5.15" customHeight="1" x14ac:dyDescent="0.35">
      <c r="B32" s="1134"/>
      <c r="C32" s="1134"/>
      <c r="D32" s="1134"/>
      <c r="E32" s="1134"/>
      <c r="F32" s="1134"/>
      <c r="G32" s="1134"/>
      <c r="H32" s="1134"/>
      <c r="I32" s="1134"/>
    </row>
    <row r="33" spans="2:9" x14ac:dyDescent="0.35">
      <c r="B33" s="1135" t="s">
        <v>282</v>
      </c>
      <c r="C33" s="1134"/>
      <c r="D33" s="1134"/>
      <c r="E33" s="1134"/>
      <c r="F33" s="1134"/>
      <c r="G33" s="1134"/>
      <c r="H33" s="1134"/>
      <c r="I33" s="1134"/>
    </row>
    <row r="34" spans="2:9" x14ac:dyDescent="0.35">
      <c r="B34" s="1135" t="s">
        <v>467</v>
      </c>
      <c r="C34" s="1134"/>
      <c r="D34" s="1134"/>
      <c r="E34" s="1134"/>
      <c r="F34" s="1134"/>
      <c r="G34" s="1134"/>
      <c r="H34" s="1134"/>
      <c r="I34" s="1134"/>
    </row>
    <row r="35" spans="2:9" x14ac:dyDescent="0.35">
      <c r="B35" s="1671" t="s">
        <v>468</v>
      </c>
      <c r="C35" s="1671"/>
      <c r="D35" s="1671"/>
      <c r="E35" s="1671"/>
      <c r="F35" s="1671"/>
      <c r="G35" s="1671"/>
      <c r="H35" s="1671"/>
      <c r="I35" s="1671"/>
    </row>
    <row r="36" spans="2:9" ht="16.5" x14ac:dyDescent="0.35">
      <c r="B36" s="1135" t="s">
        <v>485</v>
      </c>
      <c r="C36" s="1134"/>
      <c r="D36" s="1134"/>
      <c r="E36" s="1134"/>
      <c r="F36" s="1134"/>
      <c r="G36" s="1134"/>
      <c r="H36" s="1134"/>
      <c r="I36" s="1134"/>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53125" defaultRowHeight="14.5" x14ac:dyDescent="0.35"/>
  <cols>
    <col min="1" max="1" width="3.26953125" style="1127" customWidth="1"/>
    <col min="2" max="2" width="28.453125" style="1127" customWidth="1"/>
    <col min="3" max="3" width="16.7265625" style="1127" customWidth="1"/>
    <col min="4" max="4" width="10.26953125" style="1127" customWidth="1"/>
    <col min="5" max="5" width="15" style="1127" customWidth="1"/>
    <col min="6" max="6" width="10" style="1127" customWidth="1"/>
    <col min="7" max="7" width="15.453125" style="1127" customWidth="1"/>
    <col min="8" max="8" width="9.7265625" style="1127" customWidth="1"/>
    <col min="9" max="9" width="14.54296875" style="1127" customWidth="1"/>
    <col min="10" max="16384" width="11.453125" style="1127"/>
  </cols>
  <sheetData>
    <row r="1" spans="1:17" s="1120" customFormat="1" x14ac:dyDescent="0.35">
      <c r="A1" s="1120" t="s">
        <v>96</v>
      </c>
      <c r="B1" s="1120" t="s">
        <v>56</v>
      </c>
      <c r="I1" s="1120" t="s">
        <v>96</v>
      </c>
      <c r="J1" s="1120" t="s">
        <v>67</v>
      </c>
      <c r="Q1" s="1120" t="s">
        <v>81</v>
      </c>
    </row>
    <row r="2" spans="1:17" s="1120" customFormat="1" x14ac:dyDescent="0.35"/>
    <row r="3" spans="1:17" s="1120" customFormat="1" x14ac:dyDescent="0.35"/>
    <row r="4" spans="1:17" s="1120" customFormat="1" x14ac:dyDescent="0.35"/>
    <row r="5" spans="1:17" s="1120" customFormat="1" ht="16.5" customHeight="1" x14ac:dyDescent="0.35"/>
    <row r="6" spans="1:17" s="1124" customFormat="1" ht="38.25" customHeight="1" x14ac:dyDescent="0.25">
      <c r="A6" s="1121"/>
      <c r="B6" s="1672" t="s">
        <v>460</v>
      </c>
      <c r="C6" s="1672"/>
      <c r="D6" s="1672"/>
      <c r="E6" s="1672"/>
      <c r="F6" s="1672"/>
      <c r="G6" s="1672"/>
      <c r="H6" s="1672"/>
      <c r="I6" s="1672"/>
      <c r="J6" s="1122"/>
      <c r="K6" s="1122"/>
      <c r="L6" s="1123"/>
      <c r="M6" s="1123"/>
      <c r="N6" s="1123"/>
      <c r="O6" s="1123"/>
      <c r="P6" s="1123"/>
      <c r="Q6" s="1123"/>
    </row>
    <row r="7" spans="1:17" s="1124" customFormat="1" ht="15.75" customHeight="1" x14ac:dyDescent="0.25">
      <c r="A7" s="1121"/>
      <c r="B7" s="1673" t="str">
        <f>porsaad!$B$6</f>
        <v>Situación a 31 de octubre de 2024</v>
      </c>
      <c r="C7" s="1673"/>
      <c r="D7" s="1673"/>
      <c r="E7" s="1673"/>
      <c r="F7" s="1673"/>
      <c r="G7" s="1673"/>
      <c r="H7" s="1673"/>
      <c r="I7" s="1673"/>
      <c r="J7" s="1125"/>
      <c r="K7" s="1125"/>
      <c r="L7" s="1126"/>
      <c r="M7" s="1126"/>
      <c r="N7" s="1126"/>
      <c r="O7" s="1126"/>
      <c r="P7" s="1126"/>
      <c r="Q7" s="1126"/>
    </row>
    <row r="8" spans="1:17" ht="8.25" customHeight="1" x14ac:dyDescent="0.35">
      <c r="H8" s="1128"/>
    </row>
    <row r="9" spans="1:17" ht="15" customHeight="1" x14ac:dyDescent="0.35">
      <c r="B9" s="1674" t="s">
        <v>12</v>
      </c>
      <c r="C9" s="1677" t="s">
        <v>278</v>
      </c>
      <c r="D9" s="1137"/>
      <c r="E9" s="1137"/>
      <c r="F9" s="1137"/>
      <c r="G9" s="1137"/>
      <c r="H9" s="1137"/>
      <c r="I9" s="1138"/>
    </row>
    <row r="10" spans="1:17" ht="15.75" customHeight="1" x14ac:dyDescent="0.35">
      <c r="B10" s="1675"/>
      <c r="C10" s="1678"/>
      <c r="D10" s="1680" t="s">
        <v>133</v>
      </c>
      <c r="E10" s="1681"/>
      <c r="F10" s="1684" t="s">
        <v>134</v>
      </c>
      <c r="G10" s="1685"/>
      <c r="H10" s="1685"/>
      <c r="I10" s="1685"/>
    </row>
    <row r="11" spans="1:17" ht="40.5" customHeight="1" x14ac:dyDescent="0.35">
      <c r="B11" s="1675"/>
      <c r="C11" s="1678"/>
      <c r="D11" s="1682"/>
      <c r="E11" s="1683"/>
      <c r="F11" s="1686" t="s">
        <v>279</v>
      </c>
      <c r="G11" s="1687"/>
      <c r="H11" s="1684" t="s">
        <v>280</v>
      </c>
      <c r="I11" s="1685"/>
    </row>
    <row r="12" spans="1:17" ht="52.5" customHeight="1" x14ac:dyDescent="0.35">
      <c r="B12" s="1676"/>
      <c r="C12" s="1679"/>
      <c r="D12" s="1140" t="s">
        <v>9</v>
      </c>
      <c r="E12" s="1142" t="s">
        <v>281</v>
      </c>
      <c r="F12" s="1142" t="s">
        <v>9</v>
      </c>
      <c r="G12" s="1139" t="s">
        <v>281</v>
      </c>
      <c r="H12" s="1140" t="s">
        <v>9</v>
      </c>
      <c r="I12" s="1141" t="s">
        <v>281</v>
      </c>
    </row>
    <row r="13" spans="1:17" ht="12.75" customHeight="1" x14ac:dyDescent="0.35">
      <c r="B13" s="1129" t="s">
        <v>8</v>
      </c>
      <c r="C13" s="929">
        <f>D13+F13+H13</f>
        <v>21298</v>
      </c>
      <c r="D13" s="927">
        <v>34</v>
      </c>
      <c r="E13" s="1130">
        <v>0.15963940276082261</v>
      </c>
      <c r="F13" s="927">
        <v>360</v>
      </c>
      <c r="G13" s="1130">
        <v>1.6902995586440044</v>
      </c>
      <c r="H13" s="927">
        <v>20904</v>
      </c>
      <c r="I13" s="1130">
        <f>H13/C13*100</f>
        <v>98.150061038595169</v>
      </c>
    </row>
    <row r="14" spans="1:17" x14ac:dyDescent="0.35">
      <c r="B14" s="1129" t="s">
        <v>7</v>
      </c>
      <c r="C14" s="934">
        <f t="shared" ref="C14:C30" si="0">D14+F14+H14</f>
        <v>84</v>
      </c>
      <c r="D14" s="932">
        <v>4</v>
      </c>
      <c r="E14" s="1131">
        <v>4.7619047619047619</v>
      </c>
      <c r="F14" s="932">
        <v>55</v>
      </c>
      <c r="G14" s="1131">
        <v>65.476190476190482</v>
      </c>
      <c r="H14" s="932">
        <v>25</v>
      </c>
      <c r="I14" s="1131">
        <f t="shared" ref="I14:I31" si="1">H14/C14*100</f>
        <v>29.761904761904763</v>
      </c>
    </row>
    <row r="15" spans="1:17" x14ac:dyDescent="0.35">
      <c r="B15" s="1129" t="s">
        <v>37</v>
      </c>
      <c r="C15" s="934">
        <f t="shared" si="0"/>
        <v>679</v>
      </c>
      <c r="D15" s="932">
        <v>4</v>
      </c>
      <c r="E15" s="1131">
        <v>0.5891016200294551</v>
      </c>
      <c r="F15" s="932">
        <v>180</v>
      </c>
      <c r="G15" s="1131">
        <v>26.50957290132548</v>
      </c>
      <c r="H15" s="932">
        <v>495</v>
      </c>
      <c r="I15" s="1131">
        <f t="shared" si="1"/>
        <v>72.901325478645063</v>
      </c>
    </row>
    <row r="16" spans="1:17" x14ac:dyDescent="0.35">
      <c r="B16" s="1129" t="s">
        <v>38</v>
      </c>
      <c r="C16" s="934">
        <f t="shared" si="0"/>
        <v>3764</v>
      </c>
      <c r="D16" s="932">
        <v>1</v>
      </c>
      <c r="E16" s="1131">
        <v>2.6567481402763018E-2</v>
      </c>
      <c r="F16" s="932">
        <v>1185</v>
      </c>
      <c r="G16" s="1131">
        <v>31.482465462274178</v>
      </c>
      <c r="H16" s="932">
        <v>2578</v>
      </c>
      <c r="I16" s="1131">
        <f t="shared" si="1"/>
        <v>68.490967056323058</v>
      </c>
    </row>
    <row r="17" spans="2:9" x14ac:dyDescent="0.35">
      <c r="B17" s="1129" t="s">
        <v>6</v>
      </c>
      <c r="C17" s="934">
        <f t="shared" si="0"/>
        <v>7319</v>
      </c>
      <c r="D17" s="932">
        <v>5</v>
      </c>
      <c r="E17" s="1131">
        <v>6.8315343626178443E-2</v>
      </c>
      <c r="F17" s="932">
        <v>492</v>
      </c>
      <c r="G17" s="1131">
        <v>6.7222298128159581</v>
      </c>
      <c r="H17" s="932">
        <v>6822</v>
      </c>
      <c r="I17" s="1131">
        <f t="shared" si="1"/>
        <v>93.209454843557864</v>
      </c>
    </row>
    <row r="18" spans="2:9" x14ac:dyDescent="0.35">
      <c r="B18" s="1129" t="s">
        <v>5</v>
      </c>
      <c r="C18" s="934">
        <f t="shared" si="0"/>
        <v>918</v>
      </c>
      <c r="D18" s="932">
        <v>7</v>
      </c>
      <c r="E18" s="1131">
        <v>0.76252723311546844</v>
      </c>
      <c r="F18" s="932">
        <v>207</v>
      </c>
      <c r="G18" s="1131">
        <v>22.549019607843139</v>
      </c>
      <c r="H18" s="932">
        <v>704</v>
      </c>
      <c r="I18" s="1131">
        <f t="shared" si="1"/>
        <v>76.688453159041387</v>
      </c>
    </row>
    <row r="19" spans="2:9" x14ac:dyDescent="0.35">
      <c r="B19" s="1129" t="s">
        <v>4</v>
      </c>
      <c r="C19" s="934">
        <f t="shared" si="0"/>
        <v>164</v>
      </c>
      <c r="D19" s="932">
        <v>5</v>
      </c>
      <c r="E19" s="1131">
        <v>3.0487804878048781</v>
      </c>
      <c r="F19" s="932">
        <v>109</v>
      </c>
      <c r="G19" s="1131">
        <v>66.463414634146346</v>
      </c>
      <c r="H19" s="932">
        <v>50</v>
      </c>
      <c r="I19" s="1131">
        <f t="shared" si="1"/>
        <v>30.487804878048781</v>
      </c>
    </row>
    <row r="20" spans="2:9" x14ac:dyDescent="0.35">
      <c r="B20" s="1129" t="s">
        <v>40</v>
      </c>
      <c r="C20" s="934">
        <f t="shared" si="0"/>
        <v>3647</v>
      </c>
      <c r="D20" s="932">
        <v>28</v>
      </c>
      <c r="E20" s="1131">
        <v>0.76775431861804222</v>
      </c>
      <c r="F20" s="932">
        <v>1763</v>
      </c>
      <c r="G20" s="1131">
        <v>48.341102275843156</v>
      </c>
      <c r="H20" s="932">
        <v>1856</v>
      </c>
      <c r="I20" s="1131">
        <f t="shared" si="1"/>
        <v>50.891143405538799</v>
      </c>
    </row>
    <row r="21" spans="2:9" x14ac:dyDescent="0.35">
      <c r="B21" s="1129" t="s">
        <v>41</v>
      </c>
      <c r="C21" s="934">
        <f t="shared" si="0"/>
        <v>39287</v>
      </c>
      <c r="D21" s="932">
        <v>18</v>
      </c>
      <c r="E21" s="1131">
        <v>4.5816682363122661E-2</v>
      </c>
      <c r="F21" s="932">
        <v>3596</v>
      </c>
      <c r="G21" s="1131">
        <v>9.1531549876549487</v>
      </c>
      <c r="H21" s="932">
        <v>35673</v>
      </c>
      <c r="I21" s="1131">
        <f t="shared" si="1"/>
        <v>90.801028329981932</v>
      </c>
    </row>
    <row r="22" spans="2:9" x14ac:dyDescent="0.35">
      <c r="B22" s="1129" t="s">
        <v>3</v>
      </c>
      <c r="C22" s="934">
        <f t="shared" si="0"/>
        <v>9655</v>
      </c>
      <c r="D22" s="932">
        <v>1061</v>
      </c>
      <c r="E22" s="1131">
        <v>10.989124805800103</v>
      </c>
      <c r="F22" s="932">
        <v>1601</v>
      </c>
      <c r="G22" s="1131">
        <v>16.582081822889695</v>
      </c>
      <c r="H22" s="932">
        <v>6993</v>
      </c>
      <c r="I22" s="1131">
        <f t="shared" si="1"/>
        <v>72.428793371310206</v>
      </c>
    </row>
    <row r="23" spans="2:9" x14ac:dyDescent="0.35">
      <c r="B23" s="1129" t="s">
        <v>2</v>
      </c>
      <c r="C23" s="934">
        <f t="shared" si="0"/>
        <v>4435</v>
      </c>
      <c r="D23" s="932">
        <v>13</v>
      </c>
      <c r="E23" s="1131">
        <v>0.29312288613303272</v>
      </c>
      <c r="F23" s="932">
        <v>1544</v>
      </c>
      <c r="G23" s="1131">
        <v>34.813979706877113</v>
      </c>
      <c r="H23" s="932">
        <v>2878</v>
      </c>
      <c r="I23" s="1131">
        <f t="shared" si="1"/>
        <v>64.89289740698986</v>
      </c>
    </row>
    <row r="24" spans="2:9" x14ac:dyDescent="0.35">
      <c r="B24" s="1129" t="s">
        <v>35</v>
      </c>
      <c r="C24" s="934">
        <f t="shared" si="0"/>
        <v>1421</v>
      </c>
      <c r="D24" s="932">
        <v>16</v>
      </c>
      <c r="E24" s="1131">
        <v>1.1259676284306825</v>
      </c>
      <c r="F24" s="932">
        <v>23</v>
      </c>
      <c r="G24" s="1131">
        <v>1.6185784658691063</v>
      </c>
      <c r="H24" s="932">
        <v>1382</v>
      </c>
      <c r="I24" s="1131">
        <f t="shared" si="1"/>
        <v>97.255453905700207</v>
      </c>
    </row>
    <row r="25" spans="2:9" x14ac:dyDescent="0.35">
      <c r="B25" s="1129" t="s">
        <v>42</v>
      </c>
      <c r="C25" s="934">
        <f t="shared" si="0"/>
        <v>13479</v>
      </c>
      <c r="D25" s="932">
        <v>666</v>
      </c>
      <c r="E25" s="1131">
        <v>4.9410193634542621</v>
      </c>
      <c r="F25" s="932">
        <v>446</v>
      </c>
      <c r="G25" s="1131">
        <v>3.3088508049558576</v>
      </c>
      <c r="H25" s="932">
        <v>12367</v>
      </c>
      <c r="I25" s="1131">
        <f t="shared" si="1"/>
        <v>91.750129831589874</v>
      </c>
    </row>
    <row r="26" spans="2:9" x14ac:dyDescent="0.35">
      <c r="B26" s="1129" t="s">
        <v>43</v>
      </c>
      <c r="C26" s="934">
        <f t="shared" si="0"/>
        <v>6430</v>
      </c>
      <c r="D26" s="932">
        <v>5</v>
      </c>
      <c r="E26" s="1131">
        <v>7.7760497667185069E-2</v>
      </c>
      <c r="F26" s="932">
        <v>66</v>
      </c>
      <c r="G26" s="1131">
        <v>1.026438569206843</v>
      </c>
      <c r="H26" s="932">
        <v>6359</v>
      </c>
      <c r="I26" s="1131">
        <f t="shared" si="1"/>
        <v>98.895800933125983</v>
      </c>
    </row>
    <row r="27" spans="2:9" x14ac:dyDescent="0.35">
      <c r="B27" s="1129" t="s">
        <v>44</v>
      </c>
      <c r="C27" s="934">
        <f t="shared" si="0"/>
        <v>403</v>
      </c>
      <c r="D27" s="932">
        <v>132</v>
      </c>
      <c r="E27" s="1131">
        <v>32.754342431761785</v>
      </c>
      <c r="F27" s="932">
        <v>16</v>
      </c>
      <c r="G27" s="1131">
        <v>3.9702233250620349</v>
      </c>
      <c r="H27" s="932">
        <v>255</v>
      </c>
      <c r="I27" s="1131">
        <f t="shared" si="1"/>
        <v>63.275434243176178</v>
      </c>
    </row>
    <row r="28" spans="2:9" x14ac:dyDescent="0.35">
      <c r="B28" s="1129" t="s">
        <v>45</v>
      </c>
      <c r="C28" s="934">
        <f t="shared" si="0"/>
        <v>14534</v>
      </c>
      <c r="D28" s="932">
        <v>1403</v>
      </c>
      <c r="E28" s="1131">
        <v>9.6532269161965036</v>
      </c>
      <c r="F28" s="932">
        <v>3362</v>
      </c>
      <c r="G28" s="1131">
        <v>23.131966423558552</v>
      </c>
      <c r="H28" s="932">
        <v>9769</v>
      </c>
      <c r="I28" s="1131">
        <f t="shared" si="1"/>
        <v>67.214806660244946</v>
      </c>
    </row>
    <row r="29" spans="2:9" x14ac:dyDescent="0.35">
      <c r="B29" s="1129" t="s">
        <v>46</v>
      </c>
      <c r="C29" s="934">
        <f t="shared" si="0"/>
        <v>1211</v>
      </c>
      <c r="D29" s="932">
        <v>637</v>
      </c>
      <c r="E29" s="1131">
        <v>52.601156069364166</v>
      </c>
      <c r="F29" s="932">
        <v>533</v>
      </c>
      <c r="G29" s="1131">
        <v>44.013212221304713</v>
      </c>
      <c r="H29" s="932">
        <v>41</v>
      </c>
      <c r="I29" s="1131">
        <f t="shared" si="1"/>
        <v>3.3856317093311312</v>
      </c>
    </row>
    <row r="30" spans="2:9" x14ac:dyDescent="0.35">
      <c r="B30" s="1129" t="s">
        <v>1</v>
      </c>
      <c r="C30" s="1132">
        <f t="shared" si="0"/>
        <v>291</v>
      </c>
      <c r="D30" s="954">
        <v>0</v>
      </c>
      <c r="E30" s="1133">
        <v>0</v>
      </c>
      <c r="F30" s="954">
        <v>75</v>
      </c>
      <c r="G30" s="1133">
        <v>25.773195876288657</v>
      </c>
      <c r="H30" s="954">
        <v>216</v>
      </c>
      <c r="I30" s="1133">
        <f t="shared" si="1"/>
        <v>74.226804123711347</v>
      </c>
    </row>
    <row r="31" spans="2:9" x14ac:dyDescent="0.35">
      <c r="B31" s="1313" t="s">
        <v>0</v>
      </c>
      <c r="C31" s="1314">
        <f>SUM(C13:C30)</f>
        <v>129019</v>
      </c>
      <c r="D31" s="1289">
        <f>SUM(D13:D30)</f>
        <v>4039</v>
      </c>
      <c r="E31" s="1315">
        <f t="shared" ref="E31" si="2">D31/C31*100</f>
        <v>3.1305466636696924</v>
      </c>
      <c r="F31" s="1289">
        <f>SUM(F13:F30)</f>
        <v>15613</v>
      </c>
      <c r="G31" s="1315">
        <f t="shared" ref="G31" si="3">F31/C31*100</f>
        <v>12.101318410466675</v>
      </c>
      <c r="H31" s="1289">
        <f>SUM(H13:H30)</f>
        <v>109367</v>
      </c>
      <c r="I31" s="1315">
        <f t="shared" si="1"/>
        <v>84.768134925863635</v>
      </c>
    </row>
    <row r="32" spans="2:9" x14ac:dyDescent="0.35">
      <c r="B32" s="1134"/>
      <c r="C32" s="1134"/>
      <c r="D32" s="1134"/>
      <c r="E32" s="1134"/>
      <c r="F32" s="1134"/>
      <c r="G32" s="1134"/>
      <c r="H32" s="1134"/>
      <c r="I32" s="1134"/>
    </row>
    <row r="33" spans="2:9" x14ac:dyDescent="0.35">
      <c r="B33" s="1135" t="s">
        <v>282</v>
      </c>
      <c r="C33" s="1134"/>
      <c r="D33" s="1134"/>
      <c r="E33" s="1134"/>
      <c r="F33" s="1134"/>
      <c r="G33" s="1134"/>
      <c r="H33" s="1134"/>
      <c r="I33" s="1134"/>
    </row>
    <row r="34" spans="2:9" x14ac:dyDescent="0.35">
      <c r="B34" s="1135"/>
      <c r="C34" s="1134"/>
      <c r="D34" s="1134"/>
      <c r="E34" s="1134"/>
      <c r="F34" s="1134"/>
      <c r="G34" s="1134"/>
      <c r="H34" s="1134"/>
      <c r="I34" s="1134"/>
    </row>
    <row r="35" spans="2:9" x14ac:dyDescent="0.35">
      <c r="B35" s="1671"/>
      <c r="C35" s="1671"/>
      <c r="D35" s="1671"/>
      <c r="E35" s="1671"/>
      <c r="F35" s="1671"/>
      <c r="G35" s="1671"/>
      <c r="H35" s="1671"/>
      <c r="I35" s="1671"/>
    </row>
    <row r="36" spans="2:9" x14ac:dyDescent="0.35">
      <c r="B36" s="1135"/>
      <c r="C36" s="1134"/>
      <c r="D36" s="1134"/>
      <c r="E36" s="1134"/>
      <c r="F36" s="1134"/>
      <c r="G36" s="1134"/>
      <c r="H36" s="1134"/>
      <c r="I36" s="1134"/>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53125" defaultRowHeight="14.5" x14ac:dyDescent="0.35"/>
  <cols>
    <col min="1" max="1" width="3.26953125" style="1127" customWidth="1"/>
    <col min="2" max="2" width="28.453125" style="1127" customWidth="1"/>
    <col min="3" max="3" width="1.1796875" style="1127" customWidth="1"/>
    <col min="4" max="4" width="12.26953125" style="1127" bestFit="1" customWidth="1"/>
    <col min="5" max="5" width="15.1796875" style="1127" customWidth="1"/>
    <col min="6" max="6" width="13.54296875" style="1127" customWidth="1"/>
    <col min="7" max="7" width="1.1796875" style="1127" customWidth="1"/>
    <col min="8" max="8" width="12.453125" style="1127" customWidth="1"/>
    <col min="9" max="9" width="14.81640625" style="1127" customWidth="1"/>
    <col min="10" max="10" width="1.1796875" style="1127" customWidth="1"/>
    <col min="11" max="11" width="12.453125" style="1127" customWidth="1"/>
    <col min="12" max="12" width="14.7265625" style="1127" customWidth="1"/>
    <col min="13" max="16384" width="11.453125" style="1127"/>
  </cols>
  <sheetData>
    <row r="1" spans="1:15" s="1120" customFormat="1" x14ac:dyDescent="0.35">
      <c r="A1" s="1120" t="s">
        <v>96</v>
      </c>
      <c r="B1" s="1120" t="s">
        <v>56</v>
      </c>
      <c r="N1" s="1120" t="s">
        <v>81</v>
      </c>
    </row>
    <row r="2" spans="1:15" s="1120" customFormat="1" x14ac:dyDescent="0.35"/>
    <row r="3" spans="1:15" s="1120" customFormat="1" x14ac:dyDescent="0.35"/>
    <row r="4" spans="1:15" s="1120" customFormat="1" x14ac:dyDescent="0.35"/>
    <row r="5" spans="1:15" s="1120" customFormat="1" ht="16.5" customHeight="1" x14ac:dyDescent="0.35"/>
    <row r="6" spans="1:15" s="1124" customFormat="1" ht="38.25" customHeight="1" x14ac:dyDescent="0.25">
      <c r="A6" s="1121"/>
      <c r="B6" s="1672" t="s">
        <v>461</v>
      </c>
      <c r="C6" s="1672"/>
      <c r="D6" s="1672"/>
      <c r="E6" s="1672"/>
      <c r="F6" s="1672"/>
      <c r="G6" s="1672"/>
      <c r="H6" s="1672"/>
      <c r="I6" s="1672"/>
      <c r="J6" s="1672"/>
      <c r="K6" s="1672"/>
      <c r="L6" s="1672"/>
      <c r="M6" s="1123"/>
      <c r="N6" s="1123"/>
      <c r="O6" s="1123"/>
    </row>
    <row r="7" spans="1:15" s="1124" customFormat="1" ht="15.75" customHeight="1" x14ac:dyDescent="0.25">
      <c r="A7" s="1121"/>
      <c r="B7" s="1673" t="str">
        <f>porsaad!$B$6</f>
        <v>Situación a 31 de octubre de 2024</v>
      </c>
      <c r="C7" s="1673"/>
      <c r="D7" s="1673"/>
      <c r="E7" s="1673"/>
      <c r="F7" s="1673"/>
      <c r="G7" s="1673"/>
      <c r="H7" s="1673"/>
      <c r="I7" s="1673"/>
      <c r="J7" s="1673"/>
      <c r="K7" s="1673"/>
      <c r="L7" s="1673"/>
      <c r="M7" s="1126"/>
      <c r="N7" s="1126"/>
      <c r="O7" s="1126"/>
    </row>
    <row r="8" spans="1:15" ht="8.25" customHeight="1" x14ac:dyDescent="0.35"/>
    <row r="9" spans="1:15" ht="15" customHeight="1" x14ac:dyDescent="0.35">
      <c r="B9" s="1691" t="s">
        <v>12</v>
      </c>
      <c r="D9" s="1688" t="s">
        <v>29</v>
      </c>
      <c r="E9" s="1697" t="s">
        <v>211</v>
      </c>
      <c r="F9" s="1693"/>
      <c r="G9" s="1143"/>
      <c r="H9" s="1674" t="s">
        <v>284</v>
      </c>
      <c r="I9" s="1693"/>
      <c r="J9" s="1143"/>
      <c r="K9" s="1674" t="s">
        <v>283</v>
      </c>
      <c r="L9" s="1693"/>
    </row>
    <row r="10" spans="1:15" ht="15.75" customHeight="1" x14ac:dyDescent="0.35">
      <c r="B10" s="1692"/>
      <c r="D10" s="1689"/>
      <c r="E10" s="1698"/>
      <c r="F10" s="1694"/>
      <c r="G10" s="1143"/>
      <c r="H10" s="1675"/>
      <c r="I10" s="1694"/>
      <c r="J10" s="1143"/>
      <c r="K10" s="1675"/>
      <c r="L10" s="1694"/>
    </row>
    <row r="11" spans="1:15" x14ac:dyDescent="0.35">
      <c r="B11" s="1692"/>
      <c r="D11" s="1689"/>
      <c r="E11" s="1698"/>
      <c r="F11" s="1694"/>
      <c r="G11" s="1143"/>
      <c r="H11" s="1675"/>
      <c r="I11" s="1694"/>
      <c r="J11" s="1143"/>
      <c r="K11" s="1675"/>
      <c r="L11" s="1694"/>
    </row>
    <row r="12" spans="1:15" ht="33" customHeight="1" x14ac:dyDescent="0.35">
      <c r="B12" s="1692"/>
      <c r="D12" s="1690"/>
      <c r="E12" s="1698"/>
      <c r="F12" s="1694"/>
      <c r="G12" s="1143"/>
      <c r="H12" s="1695"/>
      <c r="I12" s="1696"/>
      <c r="J12" s="1143"/>
      <c r="K12" s="1695"/>
      <c r="L12" s="1696"/>
    </row>
    <row r="13" spans="1:15" ht="29" x14ac:dyDescent="0.35">
      <c r="B13" s="1675"/>
      <c r="D13" s="1147" t="s">
        <v>9</v>
      </c>
      <c r="E13" s="1149" t="s">
        <v>9</v>
      </c>
      <c r="F13" s="1148" t="s">
        <v>187</v>
      </c>
      <c r="G13" s="1143"/>
      <c r="H13" s="1136" t="s">
        <v>9</v>
      </c>
      <c r="I13" s="1148" t="s">
        <v>285</v>
      </c>
      <c r="J13" s="1143"/>
      <c r="K13" s="1136" t="s">
        <v>9</v>
      </c>
      <c r="L13" s="1148" t="s">
        <v>187</v>
      </c>
    </row>
    <row r="14" spans="1:15" ht="12.75" customHeight="1" x14ac:dyDescent="0.35">
      <c r="B14" s="1144" t="s">
        <v>8</v>
      </c>
      <c r="D14" s="929">
        <f>'21solsaad'!D10</f>
        <v>412895</v>
      </c>
      <c r="E14" s="929">
        <f>'10pendResol'!H13</f>
        <v>29360</v>
      </c>
      <c r="F14" s="1044">
        <f>E14/$D14*100</f>
        <v>7.1107666598045505</v>
      </c>
      <c r="G14" s="930"/>
      <c r="H14" s="929">
        <f>'10pendPrest'!H13</f>
        <v>20904</v>
      </c>
      <c r="I14" s="1044">
        <f t="shared" ref="I14:I32" si="0">H14/$K14*100</f>
        <v>41.588413178417952</v>
      </c>
      <c r="J14" s="930"/>
      <c r="K14" s="929">
        <f t="shared" ref="K14:K31" si="1">E14+H14</f>
        <v>50264</v>
      </c>
      <c r="L14" s="1044">
        <f t="shared" ref="L14:L32" si="2">K14/D14*100</f>
        <v>12.173555020041416</v>
      </c>
    </row>
    <row r="15" spans="1:15" x14ac:dyDescent="0.35">
      <c r="B15" s="1145" t="s">
        <v>7</v>
      </c>
      <c r="D15" s="934">
        <f>'21solsaad'!D11</f>
        <v>57535</v>
      </c>
      <c r="E15" s="934">
        <f>'10pendResol'!H14</f>
        <v>700</v>
      </c>
      <c r="F15" s="1045">
        <f t="shared" ref="F15:F31" si="3">E15/$D15*100</f>
        <v>1.2166507343356219</v>
      </c>
      <c r="G15" s="930"/>
      <c r="H15" s="934">
        <f>'10pendPrest'!H14</f>
        <v>25</v>
      </c>
      <c r="I15" s="1045">
        <f t="shared" si="0"/>
        <v>3.4482758620689653</v>
      </c>
      <c r="J15" s="930"/>
      <c r="K15" s="934">
        <f t="shared" si="1"/>
        <v>725</v>
      </c>
      <c r="L15" s="1045">
        <f t="shared" si="2"/>
        <v>1.2601025462761797</v>
      </c>
    </row>
    <row r="16" spans="1:15" x14ac:dyDescent="0.35">
      <c r="B16" s="1145" t="s">
        <v>37</v>
      </c>
      <c r="D16" s="934">
        <f>'21solsaad'!D12</f>
        <v>50749</v>
      </c>
      <c r="E16" s="934">
        <f>'10pendResol'!H15</f>
        <v>3918</v>
      </c>
      <c r="F16" s="1045">
        <f t="shared" si="3"/>
        <v>7.7203491694417616</v>
      </c>
      <c r="G16" s="930"/>
      <c r="H16" s="934">
        <f>'10pendPrest'!H15</f>
        <v>495</v>
      </c>
      <c r="I16" s="1045">
        <f t="shared" si="0"/>
        <v>11.216859279401767</v>
      </c>
      <c r="J16" s="930"/>
      <c r="K16" s="934">
        <f t="shared" si="1"/>
        <v>4413</v>
      </c>
      <c r="L16" s="1045">
        <f t="shared" si="2"/>
        <v>8.6957378470511735</v>
      </c>
    </row>
    <row r="17" spans="2:12" x14ac:dyDescent="0.35">
      <c r="B17" s="1145" t="s">
        <v>38</v>
      </c>
      <c r="D17" s="934">
        <f>'21solsaad'!D13</f>
        <v>46046</v>
      </c>
      <c r="E17" s="934">
        <f>'10pendResol'!H16</f>
        <v>1096</v>
      </c>
      <c r="F17" s="1045">
        <f t="shared" si="3"/>
        <v>2.3802284671849887</v>
      </c>
      <c r="G17" s="930"/>
      <c r="H17" s="934">
        <f>'10pendPrest'!H16</f>
        <v>2578</v>
      </c>
      <c r="I17" s="1045">
        <f t="shared" si="0"/>
        <v>70.168753402286328</v>
      </c>
      <c r="J17" s="930"/>
      <c r="K17" s="934">
        <f t="shared" si="1"/>
        <v>3674</v>
      </c>
      <c r="L17" s="1045">
        <f t="shared" si="2"/>
        <v>7.9789775441949358</v>
      </c>
    </row>
    <row r="18" spans="2:12" x14ac:dyDescent="0.35">
      <c r="B18" s="1145" t="s">
        <v>6</v>
      </c>
      <c r="D18" s="934">
        <f>'21solsaad'!D14</f>
        <v>74817</v>
      </c>
      <c r="E18" s="934">
        <f>'10pendResol'!H17</f>
        <v>10519</v>
      </c>
      <c r="F18" s="1045">
        <f>E18/$D18*100</f>
        <v>14.059638852132537</v>
      </c>
      <c r="G18" s="930"/>
      <c r="H18" s="934">
        <f>'10pendPrest'!H17</f>
        <v>6822</v>
      </c>
      <c r="I18" s="1045">
        <f t="shared" si="0"/>
        <v>39.340291794014185</v>
      </c>
      <c r="J18" s="930"/>
      <c r="K18" s="934">
        <f t="shared" si="1"/>
        <v>17341</v>
      </c>
      <c r="L18" s="1045">
        <f t="shared" si="2"/>
        <v>23.177887378536962</v>
      </c>
    </row>
    <row r="19" spans="2:12" x14ac:dyDescent="0.35">
      <c r="B19" s="1145" t="s">
        <v>5</v>
      </c>
      <c r="D19" s="934">
        <f>'21solsaad'!D15</f>
        <v>24593</v>
      </c>
      <c r="E19" s="934">
        <f>'10pendResol'!H18</f>
        <v>789</v>
      </c>
      <c r="F19" s="1045">
        <f t="shared" si="3"/>
        <v>3.2082299841418291</v>
      </c>
      <c r="G19" s="930"/>
      <c r="H19" s="934">
        <f>'10pendPrest'!H18</f>
        <v>704</v>
      </c>
      <c r="I19" s="1045">
        <f t="shared" si="0"/>
        <v>47.153382451440052</v>
      </c>
      <c r="J19" s="930"/>
      <c r="K19" s="934">
        <f t="shared" si="1"/>
        <v>1493</v>
      </c>
      <c r="L19" s="1045">
        <f t="shared" si="2"/>
        <v>6.0708331639084285</v>
      </c>
    </row>
    <row r="20" spans="2:12" x14ac:dyDescent="0.35">
      <c r="B20" s="1145" t="s">
        <v>4</v>
      </c>
      <c r="D20" s="934">
        <f>'21solsaad'!D16</f>
        <v>160404</v>
      </c>
      <c r="E20" s="934">
        <f>'10pendResol'!H19</f>
        <v>149</v>
      </c>
      <c r="F20" s="1045">
        <f t="shared" si="3"/>
        <v>9.2890451609685537E-2</v>
      </c>
      <c r="G20" s="930"/>
      <c r="H20" s="934">
        <f>'10pendPrest'!H19</f>
        <v>50</v>
      </c>
      <c r="I20" s="1045">
        <f t="shared" si="0"/>
        <v>25.125628140703515</v>
      </c>
      <c r="J20" s="930"/>
      <c r="K20" s="934">
        <f t="shared" si="1"/>
        <v>199</v>
      </c>
      <c r="L20" s="1045">
        <f t="shared" si="2"/>
        <v>0.12406174409615719</v>
      </c>
    </row>
    <row r="21" spans="2:12" x14ac:dyDescent="0.35">
      <c r="B21" s="1145" t="s">
        <v>40</v>
      </c>
      <c r="D21" s="934">
        <f>'21solsaad'!D17</f>
        <v>99393</v>
      </c>
      <c r="E21" s="934">
        <f>'10pendResol'!H20</f>
        <v>445</v>
      </c>
      <c r="F21" s="1045">
        <f t="shared" si="3"/>
        <v>0.44771764611189924</v>
      </c>
      <c r="G21" s="930"/>
      <c r="H21" s="934">
        <f>'10pendPrest'!H20</f>
        <v>1856</v>
      </c>
      <c r="I21" s="1045">
        <f t="shared" si="0"/>
        <v>80.66058235549761</v>
      </c>
      <c r="J21" s="930"/>
      <c r="K21" s="934">
        <f t="shared" si="1"/>
        <v>2301</v>
      </c>
      <c r="L21" s="1045">
        <f t="shared" si="2"/>
        <v>2.3150523678729891</v>
      </c>
    </row>
    <row r="22" spans="2:12" x14ac:dyDescent="0.35">
      <c r="B22" s="1145" t="s">
        <v>41</v>
      </c>
      <c r="D22" s="934">
        <f>'21solsaad'!D18</f>
        <v>378335</v>
      </c>
      <c r="E22" s="934">
        <f>'10pendResol'!H21</f>
        <v>7548</v>
      </c>
      <c r="F22" s="1045">
        <f t="shared" si="3"/>
        <v>1.9950572904965176</v>
      </c>
      <c r="G22" s="930"/>
      <c r="H22" s="934">
        <f>'10pendPrest'!H21</f>
        <v>35673</v>
      </c>
      <c r="I22" s="1045">
        <f t="shared" si="0"/>
        <v>82.536267092385657</v>
      </c>
      <c r="J22" s="930"/>
      <c r="K22" s="934">
        <f t="shared" si="1"/>
        <v>43221</v>
      </c>
      <c r="L22" s="1045">
        <f t="shared" si="2"/>
        <v>11.424002537433756</v>
      </c>
    </row>
    <row r="23" spans="2:12" x14ac:dyDescent="0.35">
      <c r="B23" s="1145" t="s">
        <v>3</v>
      </c>
      <c r="D23" s="934">
        <f>'21solsaad'!D19</f>
        <v>215210</v>
      </c>
      <c r="E23" s="934">
        <f>'10pendResol'!H22</f>
        <v>10253</v>
      </c>
      <c r="F23" s="1045">
        <f t="shared" si="3"/>
        <v>4.7641838204544404</v>
      </c>
      <c r="G23" s="930"/>
      <c r="H23" s="934">
        <f>'10pendPrest'!H22</f>
        <v>6993</v>
      </c>
      <c r="I23" s="1045">
        <f t="shared" si="0"/>
        <v>40.548532993157835</v>
      </c>
      <c r="J23" s="930"/>
      <c r="K23" s="934">
        <f t="shared" si="1"/>
        <v>17246</v>
      </c>
      <c r="L23" s="1045">
        <f t="shared" si="2"/>
        <v>8.0135681427442957</v>
      </c>
    </row>
    <row r="24" spans="2:12" x14ac:dyDescent="0.35">
      <c r="B24" s="1145" t="s">
        <v>2</v>
      </c>
      <c r="D24" s="934">
        <f>'21solsaad'!D20</f>
        <v>59181</v>
      </c>
      <c r="E24" s="934">
        <f>'10pendResol'!H23</f>
        <v>299</v>
      </c>
      <c r="F24" s="1045">
        <f t="shared" si="3"/>
        <v>0.50522971899765123</v>
      </c>
      <c r="G24" s="930"/>
      <c r="H24" s="934">
        <f>'10pendPrest'!H23</f>
        <v>2878</v>
      </c>
      <c r="I24" s="1045">
        <f t="shared" si="0"/>
        <v>90.588605602769917</v>
      </c>
      <c r="J24" s="930"/>
      <c r="K24" s="934">
        <f t="shared" si="1"/>
        <v>3177</v>
      </c>
      <c r="L24" s="1045">
        <f t="shared" si="2"/>
        <v>5.3682769807877531</v>
      </c>
    </row>
    <row r="25" spans="2:12" x14ac:dyDescent="0.35">
      <c r="B25" s="1145" t="s">
        <v>35</v>
      </c>
      <c r="D25" s="934">
        <f>'21solsaad'!D21</f>
        <v>84886</v>
      </c>
      <c r="E25" s="934">
        <f>'10pendResol'!H24</f>
        <v>182</v>
      </c>
      <c r="F25" s="1045">
        <f t="shared" si="3"/>
        <v>0.21440520227128146</v>
      </c>
      <c r="G25" s="930"/>
      <c r="H25" s="934">
        <f>'10pendPrest'!H24</f>
        <v>1382</v>
      </c>
      <c r="I25" s="1045">
        <f t="shared" si="0"/>
        <v>88.363171355498721</v>
      </c>
      <c r="J25" s="930"/>
      <c r="K25" s="934">
        <f t="shared" si="1"/>
        <v>1564</v>
      </c>
      <c r="L25" s="1045">
        <f t="shared" si="2"/>
        <v>1.8424710788587046</v>
      </c>
    </row>
    <row r="26" spans="2:12" x14ac:dyDescent="0.35">
      <c r="B26" s="1145" t="s">
        <v>42</v>
      </c>
      <c r="D26" s="934">
        <f>'21solsaad'!D22</f>
        <v>256574</v>
      </c>
      <c r="E26" s="934">
        <f>'10pendResol'!H25</f>
        <v>230</v>
      </c>
      <c r="F26" s="1045">
        <f t="shared" si="3"/>
        <v>8.9642754137207972E-2</v>
      </c>
      <c r="G26" s="930"/>
      <c r="H26" s="934">
        <f>'10pendPrest'!H25</f>
        <v>12367</v>
      </c>
      <c r="I26" s="1045">
        <f t="shared" si="0"/>
        <v>98.174168452806214</v>
      </c>
      <c r="J26" s="930"/>
      <c r="K26" s="934">
        <f t="shared" si="1"/>
        <v>12597</v>
      </c>
      <c r="L26" s="1045">
        <f t="shared" si="2"/>
        <v>4.9096946689843861</v>
      </c>
    </row>
    <row r="27" spans="2:12" x14ac:dyDescent="0.35">
      <c r="B27" s="1145" t="s">
        <v>43</v>
      </c>
      <c r="D27" s="934">
        <f>'21solsaad'!D23</f>
        <v>66926</v>
      </c>
      <c r="E27" s="934">
        <f>'10pendResol'!H26</f>
        <v>5251</v>
      </c>
      <c r="F27" s="1045">
        <f t="shared" si="3"/>
        <v>7.8459791411409618</v>
      </c>
      <c r="G27" s="930"/>
      <c r="H27" s="934">
        <f>'10pendPrest'!H26</f>
        <v>6359</v>
      </c>
      <c r="I27" s="1045">
        <f t="shared" si="0"/>
        <v>54.771748492678732</v>
      </c>
      <c r="J27" s="930"/>
      <c r="K27" s="934">
        <f t="shared" si="1"/>
        <v>11610</v>
      </c>
      <c r="L27" s="1045">
        <f t="shared" si="2"/>
        <v>17.347518154379461</v>
      </c>
    </row>
    <row r="28" spans="2:12" x14ac:dyDescent="0.35">
      <c r="B28" s="1145" t="s">
        <v>44</v>
      </c>
      <c r="D28" s="934">
        <f>'21solsaad'!D24</f>
        <v>21325</v>
      </c>
      <c r="E28" s="934">
        <f>'10pendResol'!H27</f>
        <v>76</v>
      </c>
      <c r="F28" s="1045">
        <f t="shared" si="3"/>
        <v>0.35638921453692846</v>
      </c>
      <c r="G28" s="930"/>
      <c r="H28" s="934">
        <f>'10pendPrest'!H27</f>
        <v>255</v>
      </c>
      <c r="I28" s="1045">
        <f t="shared" si="0"/>
        <v>77.0392749244713</v>
      </c>
      <c r="J28" s="930"/>
      <c r="K28" s="934">
        <f t="shared" si="1"/>
        <v>331</v>
      </c>
      <c r="L28" s="1045">
        <f t="shared" si="2"/>
        <v>1.5521688159437279</v>
      </c>
    </row>
    <row r="29" spans="2:12" x14ac:dyDescent="0.35">
      <c r="B29" s="1145" t="s">
        <v>45</v>
      </c>
      <c r="D29" s="934">
        <f>'21solsaad'!D25</f>
        <v>117049</v>
      </c>
      <c r="E29" s="934">
        <f>'10pendResol'!H28</f>
        <v>160</v>
      </c>
      <c r="F29" s="1045">
        <f t="shared" si="3"/>
        <v>0.13669488846551445</v>
      </c>
      <c r="G29" s="930"/>
      <c r="H29" s="934">
        <f>'10pendPrest'!H28</f>
        <v>9769</v>
      </c>
      <c r="I29" s="1045">
        <f t="shared" si="0"/>
        <v>98.38855876724746</v>
      </c>
      <c r="J29" s="930"/>
      <c r="K29" s="934">
        <f t="shared" si="1"/>
        <v>9929</v>
      </c>
      <c r="L29" s="1045">
        <f t="shared" si="2"/>
        <v>8.4827721723380805</v>
      </c>
    </row>
    <row r="30" spans="2:12" x14ac:dyDescent="0.35">
      <c r="B30" s="1145" t="s">
        <v>46</v>
      </c>
      <c r="D30" s="934">
        <f>'21solsaad'!D26</f>
        <v>14815</v>
      </c>
      <c r="E30" s="934">
        <f>'10pendResol'!H29</f>
        <v>24</v>
      </c>
      <c r="F30" s="1045">
        <f t="shared" si="3"/>
        <v>0.16199797502531219</v>
      </c>
      <c r="G30" s="930"/>
      <c r="H30" s="934">
        <f>'10pendPrest'!H29</f>
        <v>41</v>
      </c>
      <c r="I30" s="1045">
        <f t="shared" si="0"/>
        <v>63.076923076923073</v>
      </c>
      <c r="J30" s="930"/>
      <c r="K30" s="934">
        <f t="shared" si="1"/>
        <v>65</v>
      </c>
      <c r="L30" s="1045">
        <f t="shared" si="2"/>
        <v>0.43874451569355388</v>
      </c>
    </row>
    <row r="31" spans="2:12" x14ac:dyDescent="0.35">
      <c r="B31" s="1146" t="s">
        <v>1</v>
      </c>
      <c r="D31" s="1132">
        <f>'21solsaad'!D27</f>
        <v>5588</v>
      </c>
      <c r="E31" s="1132">
        <f>'10pendResol'!H30</f>
        <v>42</v>
      </c>
      <c r="F31" s="1046">
        <f t="shared" si="3"/>
        <v>0.75161059413027909</v>
      </c>
      <c r="G31" s="930"/>
      <c r="H31" s="1132">
        <f>'10pendPrest'!H30</f>
        <v>216</v>
      </c>
      <c r="I31" s="1046">
        <f t="shared" si="0"/>
        <v>83.720930232558146</v>
      </c>
      <c r="J31" s="930"/>
      <c r="K31" s="1132">
        <f t="shared" si="1"/>
        <v>258</v>
      </c>
      <c r="L31" s="1046">
        <f t="shared" si="2"/>
        <v>4.6170365068002868</v>
      </c>
    </row>
    <row r="32" spans="2:12" x14ac:dyDescent="0.35">
      <c r="B32" s="1313" t="s">
        <v>0</v>
      </c>
      <c r="D32" s="1314">
        <f>SUM(D14:D31)</f>
        <v>2146321</v>
      </c>
      <c r="E32" s="1314">
        <f>SUM(E14:E31)</f>
        <v>71041</v>
      </c>
      <c r="F32" s="1303">
        <f>E32/$D32*100</f>
        <v>3.3098963295797783</v>
      </c>
      <c r="G32" s="1281"/>
      <c r="H32" s="1314">
        <f>SUM(H14:H31)</f>
        <v>109367</v>
      </c>
      <c r="I32" s="1303">
        <f t="shared" si="0"/>
        <v>60.622034499578739</v>
      </c>
      <c r="J32" s="1281"/>
      <c r="K32" s="1314">
        <f>SUM(K14:K31)</f>
        <v>180408</v>
      </c>
      <c r="L32" s="1303">
        <f t="shared" si="2"/>
        <v>8.4054528656244791</v>
      </c>
    </row>
    <row r="34" spans="2:2" x14ac:dyDescent="0.35">
      <c r="B34" s="1135" t="s">
        <v>282</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96" customFormat="1" x14ac:dyDescent="0.25"/>
    <row r="2" spans="1:17" s="96" customFormat="1" x14ac:dyDescent="0.25"/>
    <row r="3" spans="1:17" s="96" customFormat="1" x14ac:dyDescent="0.25"/>
    <row r="4" spans="1:17" s="96" customFormat="1" x14ac:dyDescent="0.25"/>
    <row r="5" spans="1:17" s="96" customFormat="1" ht="16.5" customHeight="1" x14ac:dyDescent="0.25"/>
    <row r="6" spans="1:17" s="4" customFormat="1" ht="24.75" customHeight="1" x14ac:dyDescent="0.25">
      <c r="A6" s="97"/>
      <c r="B6" s="1505" t="s">
        <v>462</v>
      </c>
      <c r="C6" s="1505"/>
      <c r="D6" s="1505"/>
      <c r="E6" s="1505"/>
      <c r="F6" s="1505"/>
      <c r="G6" s="1505"/>
      <c r="H6" s="1505"/>
      <c r="I6" s="1505"/>
      <c r="J6" s="1505"/>
      <c r="K6" s="1505"/>
      <c r="L6" s="1505"/>
      <c r="M6" s="1505"/>
      <c r="N6" s="1505"/>
      <c r="O6" s="99"/>
    </row>
    <row r="7" spans="1:17" s="4" customFormat="1" ht="11.25" customHeight="1" x14ac:dyDescent="0.25">
      <c r="A7" s="97"/>
      <c r="B7" s="1505"/>
      <c r="C7" s="1505"/>
      <c r="D7" s="1505"/>
      <c r="E7" s="1505"/>
      <c r="F7" s="1505"/>
      <c r="G7" s="1505"/>
      <c r="H7" s="1505"/>
      <c r="I7" s="1505"/>
      <c r="J7" s="1505"/>
      <c r="K7" s="1505"/>
      <c r="L7" s="1505"/>
      <c r="M7" s="1505"/>
      <c r="N7" s="1505"/>
      <c r="O7" s="99"/>
    </row>
    <row r="8" spans="1:17" s="4" customFormat="1" ht="15.75" customHeight="1" x14ac:dyDescent="0.25">
      <c r="A8" s="97"/>
      <c r="B8" s="1645" t="s">
        <v>491</v>
      </c>
      <c r="C8" s="1645"/>
      <c r="D8" s="1645"/>
      <c r="E8" s="1645"/>
      <c r="F8" s="1645"/>
      <c r="G8" s="1645"/>
      <c r="H8" s="1645"/>
      <c r="I8" s="1645"/>
      <c r="J8" s="1645"/>
      <c r="K8" s="1645"/>
      <c r="L8" s="1645"/>
      <c r="M8" s="1645"/>
      <c r="N8" s="1645"/>
      <c r="O8" s="112"/>
      <c r="P8" s="112"/>
      <c r="Q8" s="112"/>
    </row>
    <row r="9" spans="1:17" s="96" customFormat="1" ht="6" customHeight="1" x14ac:dyDescent="0.25">
      <c r="A9" s="98"/>
      <c r="B9"/>
      <c r="C9"/>
      <c r="D9"/>
      <c r="E9"/>
      <c r="F9"/>
      <c r="G9"/>
      <c r="H9"/>
      <c r="I9"/>
      <c r="J9"/>
      <c r="K9"/>
      <c r="L9"/>
      <c r="M9"/>
      <c r="N9"/>
      <c r="O9"/>
      <c r="P9"/>
      <c r="Q9"/>
    </row>
    <row r="10" spans="1:17" s="100" customFormat="1" x14ac:dyDescent="0.25"/>
    <row r="11" spans="1:17" s="100" customFormat="1" x14ac:dyDescent="0.25">
      <c r="C11" s="1699" t="s">
        <v>0</v>
      </c>
      <c r="D11" s="1699"/>
      <c r="E11" s="1699"/>
      <c r="L11" s="100">
        <v>1</v>
      </c>
      <c r="M11" s="100">
        <v>3</v>
      </c>
      <c r="N11" s="100">
        <v>4</v>
      </c>
      <c r="O11" s="100">
        <v>5</v>
      </c>
      <c r="P11" s="100">
        <v>6</v>
      </c>
    </row>
    <row r="12" spans="1:17" s="100" customFormat="1" ht="14.5" x14ac:dyDescent="0.35">
      <c r="C12" s="100" t="s">
        <v>210</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4.5" x14ac:dyDescent="0.35">
      <c r="B13" s="100" t="s">
        <v>8</v>
      </c>
      <c r="C13" s="102">
        <v>309312</v>
      </c>
      <c r="D13" s="102">
        <v>288014</v>
      </c>
      <c r="E13" s="102">
        <v>21298</v>
      </c>
      <c r="F13" s="103">
        <v>0.93114395820401408</v>
      </c>
      <c r="G13" s="103">
        <v>6.8856041795985937E-2</v>
      </c>
      <c r="I13" s="101">
        <v>11</v>
      </c>
      <c r="J13" s="101">
        <v>1</v>
      </c>
      <c r="K13" s="101">
        <v>8</v>
      </c>
      <c r="L13" s="100" t="s">
        <v>4</v>
      </c>
      <c r="M13" s="102">
        <v>125451</v>
      </c>
      <c r="N13" s="102">
        <v>164</v>
      </c>
      <c r="O13" s="103">
        <f t="shared" ref="O13:P28" si="0">INDEX($B$13:$G$32,$K13,O$11)</f>
        <v>0.99869442343669146</v>
      </c>
      <c r="P13" s="103">
        <f t="shared" si="0"/>
        <v>1.3055765633085221E-3</v>
      </c>
      <c r="Q13" s="103">
        <f>$F$32</f>
        <v>0.92029074149584211</v>
      </c>
    </row>
    <row r="14" spans="1:17" s="100" customFormat="1" ht="14.5" x14ac:dyDescent="0.35">
      <c r="B14" s="100" t="s">
        <v>7</v>
      </c>
      <c r="C14" s="102">
        <v>44340</v>
      </c>
      <c r="D14" s="102">
        <v>44256</v>
      </c>
      <c r="E14" s="102">
        <v>84</v>
      </c>
      <c r="F14" s="103">
        <v>0.99810554803788909</v>
      </c>
      <c r="G14" s="103">
        <v>1.8944519621109607E-3</v>
      </c>
      <c r="I14" s="101">
        <v>2</v>
      </c>
      <c r="J14" s="101">
        <v>2</v>
      </c>
      <c r="K14" s="101">
        <v>2</v>
      </c>
      <c r="L14" s="100" t="s">
        <v>7</v>
      </c>
      <c r="M14" s="102">
        <v>44256</v>
      </c>
      <c r="N14" s="102">
        <v>84</v>
      </c>
      <c r="O14" s="103">
        <f t="shared" si="0"/>
        <v>0.99810554803788909</v>
      </c>
      <c r="P14" s="103">
        <f t="shared" si="0"/>
        <v>1.8944519621109607E-3</v>
      </c>
      <c r="Q14" s="103">
        <f t="shared" ref="Q14:Q32" si="1">$F$32</f>
        <v>0.92029074149584211</v>
      </c>
    </row>
    <row r="15" spans="1:17" s="100" customFormat="1" ht="14.5" x14ac:dyDescent="0.35">
      <c r="B15" s="100" t="s">
        <v>37</v>
      </c>
      <c r="C15" s="102">
        <v>32789</v>
      </c>
      <c r="D15" s="102">
        <v>32110</v>
      </c>
      <c r="E15" s="102">
        <v>679</v>
      </c>
      <c r="F15" s="103">
        <v>0.97929183567659883</v>
      </c>
      <c r="G15" s="103">
        <v>2.070816432340114E-2</v>
      </c>
      <c r="I15" s="101">
        <v>4</v>
      </c>
      <c r="J15" s="101">
        <v>3</v>
      </c>
      <c r="K15" s="101">
        <v>13</v>
      </c>
      <c r="L15" s="100" t="s">
        <v>35</v>
      </c>
      <c r="M15" s="102">
        <v>76563</v>
      </c>
      <c r="N15" s="102">
        <v>1421</v>
      </c>
      <c r="O15" s="103">
        <f t="shared" si="0"/>
        <v>0.98177831350020517</v>
      </c>
      <c r="P15" s="103">
        <f t="shared" si="0"/>
        <v>1.8221686499794831E-2</v>
      </c>
      <c r="Q15" s="103">
        <f t="shared" si="1"/>
        <v>0.92029074149584211</v>
      </c>
    </row>
    <row r="16" spans="1:17" s="100" customFormat="1" ht="14.5" x14ac:dyDescent="0.35">
      <c r="B16" s="100" t="s">
        <v>38</v>
      </c>
      <c r="C16" s="102">
        <v>35469</v>
      </c>
      <c r="D16" s="102">
        <v>31705</v>
      </c>
      <c r="E16" s="102">
        <v>3764</v>
      </c>
      <c r="F16" s="103">
        <v>0.89387916208520113</v>
      </c>
      <c r="G16" s="103">
        <v>0.10612083791479884</v>
      </c>
      <c r="I16" s="101">
        <v>14</v>
      </c>
      <c r="J16" s="101">
        <v>4</v>
      </c>
      <c r="K16" s="101">
        <v>3</v>
      </c>
      <c r="L16" s="100" t="s">
        <v>37</v>
      </c>
      <c r="M16" s="102">
        <v>32110</v>
      </c>
      <c r="N16" s="102">
        <v>679</v>
      </c>
      <c r="O16" s="103">
        <f t="shared" si="0"/>
        <v>0.97929183567659883</v>
      </c>
      <c r="P16" s="103">
        <f t="shared" si="0"/>
        <v>2.070816432340114E-2</v>
      </c>
      <c r="Q16" s="103">
        <f t="shared" si="1"/>
        <v>0.92029074149584211</v>
      </c>
    </row>
    <row r="17" spans="2:17" s="100" customFormat="1" ht="14.5" x14ac:dyDescent="0.35">
      <c r="B17" s="100" t="s">
        <v>6</v>
      </c>
      <c r="C17" s="102">
        <v>51147</v>
      </c>
      <c r="D17" s="102">
        <v>43828</v>
      </c>
      <c r="E17" s="102">
        <v>7319</v>
      </c>
      <c r="F17" s="103">
        <v>0.8569026531370364</v>
      </c>
      <c r="G17" s="103">
        <v>0.1430973468629636</v>
      </c>
      <c r="I17" s="101">
        <v>18</v>
      </c>
      <c r="J17" s="101">
        <v>5</v>
      </c>
      <c r="K17" s="101">
        <v>17</v>
      </c>
      <c r="L17" s="100" t="s">
        <v>44</v>
      </c>
      <c r="M17" s="102">
        <v>16169</v>
      </c>
      <c r="N17" s="102">
        <v>403</v>
      </c>
      <c r="O17" s="103">
        <f t="shared" si="0"/>
        <v>0.97568187303886078</v>
      </c>
      <c r="P17" s="103">
        <f t="shared" si="0"/>
        <v>2.4318126961139271E-2</v>
      </c>
      <c r="Q17" s="103">
        <f t="shared" si="1"/>
        <v>0.92029074149584211</v>
      </c>
    </row>
    <row r="18" spans="2:17" s="100" customFormat="1" ht="14.5" x14ac:dyDescent="0.35">
      <c r="B18" s="100" t="s">
        <v>5</v>
      </c>
      <c r="C18" s="102">
        <v>18927</v>
      </c>
      <c r="D18" s="102">
        <v>18009</v>
      </c>
      <c r="E18" s="102">
        <v>918</v>
      </c>
      <c r="F18" s="103">
        <v>0.95149786019971472</v>
      </c>
      <c r="G18" s="103">
        <v>4.850213980028531E-2</v>
      </c>
      <c r="I18" s="101">
        <v>8</v>
      </c>
      <c r="J18" s="101">
        <v>6</v>
      </c>
      <c r="K18" s="101">
        <v>10</v>
      </c>
      <c r="L18" s="100" t="s">
        <v>39</v>
      </c>
      <c r="M18" s="102">
        <v>1611</v>
      </c>
      <c r="N18" s="102">
        <v>62</v>
      </c>
      <c r="O18" s="103">
        <f t="shared" si="0"/>
        <v>0.96294082486551102</v>
      </c>
      <c r="P18" s="103">
        <f t="shared" si="0"/>
        <v>3.7059175134488941E-2</v>
      </c>
      <c r="Q18" s="103">
        <f t="shared" si="1"/>
        <v>0.92029074149584211</v>
      </c>
    </row>
    <row r="19" spans="2:17" s="100" customFormat="1" ht="14.5" x14ac:dyDescent="0.35">
      <c r="B19" s="100" t="s">
        <v>40</v>
      </c>
      <c r="C19" s="102">
        <v>79375</v>
      </c>
      <c r="D19" s="102">
        <v>75728</v>
      </c>
      <c r="E19" s="102">
        <v>3647</v>
      </c>
      <c r="F19" s="103">
        <v>0.95405354330708658</v>
      </c>
      <c r="G19" s="103">
        <v>4.5946456692913383E-2</v>
      </c>
      <c r="I19" s="101">
        <v>7</v>
      </c>
      <c r="J19" s="101">
        <v>7</v>
      </c>
      <c r="K19" s="101">
        <v>7</v>
      </c>
      <c r="L19" s="100" t="s">
        <v>40</v>
      </c>
      <c r="M19" s="102">
        <v>75728</v>
      </c>
      <c r="N19" s="102">
        <v>3647</v>
      </c>
      <c r="O19" s="103">
        <f t="shared" si="0"/>
        <v>0.95405354330708658</v>
      </c>
      <c r="P19" s="103">
        <f t="shared" si="0"/>
        <v>4.5946456692913383E-2</v>
      </c>
      <c r="Q19" s="103">
        <f t="shared" si="1"/>
        <v>0.92029074149584211</v>
      </c>
    </row>
    <row r="20" spans="2:17" s="100" customFormat="1" ht="14.5" x14ac:dyDescent="0.35">
      <c r="B20" s="100" t="s">
        <v>4</v>
      </c>
      <c r="C20" s="102">
        <v>125615</v>
      </c>
      <c r="D20" s="102">
        <v>125451</v>
      </c>
      <c r="E20" s="102">
        <v>164</v>
      </c>
      <c r="F20" s="103">
        <v>0.99869442343669146</v>
      </c>
      <c r="G20" s="103">
        <v>1.3055765633085221E-3</v>
      </c>
      <c r="I20" s="101">
        <v>1</v>
      </c>
      <c r="J20" s="101">
        <v>8</v>
      </c>
      <c r="K20" s="101">
        <v>6</v>
      </c>
      <c r="L20" s="100" t="s">
        <v>5</v>
      </c>
      <c r="M20" s="102">
        <v>18009</v>
      </c>
      <c r="N20" s="102">
        <v>918</v>
      </c>
      <c r="O20" s="103">
        <f t="shared" si="0"/>
        <v>0.95149786019971472</v>
      </c>
      <c r="P20" s="103">
        <f t="shared" si="0"/>
        <v>4.850213980028531E-2</v>
      </c>
      <c r="Q20" s="103">
        <f t="shared" si="1"/>
        <v>0.92029074149584211</v>
      </c>
    </row>
    <row r="21" spans="2:17" s="100" customFormat="1" ht="14.5" x14ac:dyDescent="0.35">
      <c r="B21" s="100" t="s">
        <v>41</v>
      </c>
      <c r="C21" s="102">
        <v>264403</v>
      </c>
      <c r="D21" s="102">
        <v>225116</v>
      </c>
      <c r="E21" s="102">
        <v>39287</v>
      </c>
      <c r="F21" s="103">
        <v>0.85141242724174837</v>
      </c>
      <c r="G21" s="103">
        <v>0.1485875727582516</v>
      </c>
      <c r="I21" s="101">
        <v>19</v>
      </c>
      <c r="J21" s="101">
        <v>9</v>
      </c>
      <c r="K21" s="101">
        <v>11</v>
      </c>
      <c r="L21" s="100" t="s">
        <v>3</v>
      </c>
      <c r="M21" s="102">
        <v>160563</v>
      </c>
      <c r="N21" s="102">
        <v>9655</v>
      </c>
      <c r="O21" s="103">
        <f t="shared" si="0"/>
        <v>0.94327861918246014</v>
      </c>
      <c r="P21" s="103">
        <f t="shared" si="0"/>
        <v>5.6721380817539864E-2</v>
      </c>
      <c r="Q21" s="103">
        <f t="shared" si="1"/>
        <v>0.92029074149584211</v>
      </c>
    </row>
    <row r="22" spans="2:17" s="100" customFormat="1" ht="14.5" x14ac:dyDescent="0.35">
      <c r="B22" s="100" t="s">
        <v>39</v>
      </c>
      <c r="C22" s="102">
        <v>1673</v>
      </c>
      <c r="D22" s="102">
        <v>1611</v>
      </c>
      <c r="E22" s="102">
        <v>62</v>
      </c>
      <c r="F22" s="103">
        <v>0.96294082486551102</v>
      </c>
      <c r="G22" s="103">
        <v>3.7059175134488941E-2</v>
      </c>
      <c r="I22" s="101">
        <v>6</v>
      </c>
      <c r="J22" s="101">
        <v>10</v>
      </c>
      <c r="K22" s="101">
        <v>14</v>
      </c>
      <c r="L22" s="100" t="s">
        <v>42</v>
      </c>
      <c r="M22" s="102">
        <v>187923</v>
      </c>
      <c r="N22" s="102">
        <v>13479</v>
      </c>
      <c r="O22" s="103">
        <f t="shared" si="0"/>
        <v>0.93307415020704854</v>
      </c>
      <c r="P22" s="103">
        <f t="shared" si="0"/>
        <v>6.6925849792951408E-2</v>
      </c>
      <c r="Q22" s="103">
        <f t="shared" si="1"/>
        <v>0.92029074149584211</v>
      </c>
    </row>
    <row r="23" spans="2:17" s="100" customFormat="1" ht="14.5" x14ac:dyDescent="0.35">
      <c r="B23" s="100" t="s">
        <v>3</v>
      </c>
      <c r="C23" s="102">
        <v>170218</v>
      </c>
      <c r="D23" s="102">
        <v>160563</v>
      </c>
      <c r="E23" s="102">
        <v>9655</v>
      </c>
      <c r="F23" s="103">
        <v>0.94327861918246014</v>
      </c>
      <c r="G23" s="103">
        <v>5.6721380817539864E-2</v>
      </c>
      <c r="I23" s="101">
        <v>9</v>
      </c>
      <c r="J23" s="101">
        <v>11</v>
      </c>
      <c r="K23" s="101">
        <v>1</v>
      </c>
      <c r="L23" s="100" t="s">
        <v>8</v>
      </c>
      <c r="M23" s="102">
        <v>288014</v>
      </c>
      <c r="N23" s="102">
        <v>21298</v>
      </c>
      <c r="O23" s="103">
        <f t="shared" si="0"/>
        <v>0.93114395820401408</v>
      </c>
      <c r="P23" s="103">
        <f t="shared" si="0"/>
        <v>6.8856041795985937E-2</v>
      </c>
      <c r="Q23" s="103">
        <f t="shared" si="1"/>
        <v>0.92029074149584211</v>
      </c>
    </row>
    <row r="24" spans="2:17" s="100" customFormat="1" ht="14.5" x14ac:dyDescent="0.35">
      <c r="B24" s="100" t="s">
        <v>2</v>
      </c>
      <c r="C24" s="102">
        <v>41179</v>
      </c>
      <c r="D24" s="102">
        <v>36744</v>
      </c>
      <c r="E24" s="102">
        <v>4435</v>
      </c>
      <c r="F24" s="103">
        <v>0.89229947303237089</v>
      </c>
      <c r="G24" s="103">
        <v>0.10770052696762913</v>
      </c>
      <c r="I24" s="101">
        <v>15</v>
      </c>
      <c r="J24" s="101">
        <v>12</v>
      </c>
      <c r="K24" s="101">
        <v>20</v>
      </c>
      <c r="L24" s="100" t="s">
        <v>108</v>
      </c>
      <c r="M24" s="102">
        <v>1489601</v>
      </c>
      <c r="N24" s="102">
        <v>129019</v>
      </c>
      <c r="O24" s="103">
        <f t="shared" si="0"/>
        <v>0.92029074149584211</v>
      </c>
      <c r="P24" s="103">
        <f t="shared" si="0"/>
        <v>7.9709258504157859E-2</v>
      </c>
      <c r="Q24" s="103">
        <f t="shared" si="1"/>
        <v>0.92029074149584211</v>
      </c>
    </row>
    <row r="25" spans="2:17" s="100" customFormat="1" ht="14.5" x14ac:dyDescent="0.35">
      <c r="B25" s="100" t="s">
        <v>35</v>
      </c>
      <c r="C25" s="102">
        <v>77984</v>
      </c>
      <c r="D25" s="102">
        <v>76563</v>
      </c>
      <c r="E25" s="102">
        <v>1421</v>
      </c>
      <c r="F25" s="103">
        <v>0.98177831350020517</v>
      </c>
      <c r="G25" s="103">
        <v>1.8221686499794831E-2</v>
      </c>
      <c r="I25" s="101">
        <v>3</v>
      </c>
      <c r="J25" s="101">
        <v>13</v>
      </c>
      <c r="K25" s="101">
        <v>15</v>
      </c>
      <c r="L25" s="100" t="s">
        <v>47</v>
      </c>
      <c r="M25" s="102">
        <v>2053</v>
      </c>
      <c r="N25" s="102">
        <v>229</v>
      </c>
      <c r="O25" s="103">
        <f t="shared" si="0"/>
        <v>0.89964943032427691</v>
      </c>
      <c r="P25" s="103">
        <f t="shared" si="0"/>
        <v>0.10035056967572305</v>
      </c>
      <c r="Q25" s="103">
        <f t="shared" si="1"/>
        <v>0.92029074149584211</v>
      </c>
    </row>
    <row r="26" spans="2:17" s="100" customFormat="1" ht="14.5" x14ac:dyDescent="0.35">
      <c r="B26" s="100" t="s">
        <v>42</v>
      </c>
      <c r="C26" s="102">
        <v>201402</v>
      </c>
      <c r="D26" s="102">
        <v>187923</v>
      </c>
      <c r="E26" s="102">
        <v>13479</v>
      </c>
      <c r="F26" s="103">
        <v>0.93307415020704854</v>
      </c>
      <c r="G26" s="103">
        <v>6.6925849792951408E-2</v>
      </c>
      <c r="I26" s="101">
        <v>10</v>
      </c>
      <c r="J26" s="101">
        <v>14</v>
      </c>
      <c r="K26" s="101">
        <v>4</v>
      </c>
      <c r="L26" s="100" t="s">
        <v>38</v>
      </c>
      <c r="M26" s="102">
        <v>31705</v>
      </c>
      <c r="N26" s="102">
        <v>3764</v>
      </c>
      <c r="O26" s="103">
        <f t="shared" si="0"/>
        <v>0.89387916208520113</v>
      </c>
      <c r="P26" s="103">
        <f t="shared" si="0"/>
        <v>0.10612083791479884</v>
      </c>
      <c r="Q26" s="103">
        <f t="shared" si="1"/>
        <v>0.92029074149584211</v>
      </c>
    </row>
    <row r="27" spans="2:17" s="100" customFormat="1" ht="14.5" x14ac:dyDescent="0.35">
      <c r="B27" s="100" t="s">
        <v>47</v>
      </c>
      <c r="C27" s="102">
        <v>2282</v>
      </c>
      <c r="D27" s="102">
        <v>2053</v>
      </c>
      <c r="E27" s="102">
        <v>229</v>
      </c>
      <c r="F27" s="103">
        <v>0.89964943032427691</v>
      </c>
      <c r="G27" s="103">
        <v>0.10035056967572305</v>
      </c>
      <c r="I27" s="101">
        <v>13</v>
      </c>
      <c r="J27" s="101">
        <v>15</v>
      </c>
      <c r="K27" s="101">
        <v>12</v>
      </c>
      <c r="L27" s="100" t="s">
        <v>2</v>
      </c>
      <c r="M27" s="102">
        <v>36744</v>
      </c>
      <c r="N27" s="102">
        <v>4435</v>
      </c>
      <c r="O27" s="103">
        <f t="shared" si="0"/>
        <v>0.89229947303237089</v>
      </c>
      <c r="P27" s="103">
        <f t="shared" si="0"/>
        <v>0.10770052696762913</v>
      </c>
      <c r="Q27" s="103">
        <f t="shared" si="1"/>
        <v>0.92029074149584211</v>
      </c>
    </row>
    <row r="28" spans="2:17" s="100" customFormat="1" ht="14.5" x14ac:dyDescent="0.35">
      <c r="B28" s="100" t="s">
        <v>43</v>
      </c>
      <c r="C28" s="102">
        <v>50679</v>
      </c>
      <c r="D28" s="102">
        <v>44249</v>
      </c>
      <c r="E28" s="102">
        <v>6430</v>
      </c>
      <c r="F28" s="103">
        <v>0.87312298979853586</v>
      </c>
      <c r="G28" s="103">
        <v>0.12687701020146411</v>
      </c>
      <c r="I28" s="101">
        <v>17</v>
      </c>
      <c r="J28" s="101">
        <v>16</v>
      </c>
      <c r="K28" s="101">
        <v>19</v>
      </c>
      <c r="L28" s="100" t="s">
        <v>46</v>
      </c>
      <c r="M28" s="102">
        <v>9352</v>
      </c>
      <c r="N28" s="102">
        <v>1211</v>
      </c>
      <c r="O28" s="103">
        <f t="shared" si="0"/>
        <v>0.88535453943008613</v>
      </c>
      <c r="P28" s="103">
        <f t="shared" si="0"/>
        <v>0.11464546056991386</v>
      </c>
      <c r="Q28" s="103">
        <f t="shared" si="1"/>
        <v>0.92029074149584211</v>
      </c>
    </row>
    <row r="29" spans="2:17" s="100" customFormat="1" ht="14.5" x14ac:dyDescent="0.35">
      <c r="B29" s="100" t="s">
        <v>44</v>
      </c>
      <c r="C29" s="102">
        <v>16572</v>
      </c>
      <c r="D29" s="102">
        <v>16169</v>
      </c>
      <c r="E29" s="102">
        <v>403</v>
      </c>
      <c r="F29" s="103">
        <v>0.97568187303886078</v>
      </c>
      <c r="G29" s="103">
        <v>2.4318126961139271E-2</v>
      </c>
      <c r="I29" s="101">
        <v>5</v>
      </c>
      <c r="J29" s="101">
        <v>17</v>
      </c>
      <c r="K29" s="101">
        <v>16</v>
      </c>
      <c r="L29" s="100" t="s">
        <v>43</v>
      </c>
      <c r="M29" s="102">
        <v>44249</v>
      </c>
      <c r="N29" s="102">
        <v>6430</v>
      </c>
      <c r="O29" s="103">
        <f t="shared" ref="O29:P32" si="2">INDEX($B$13:$G$32,$K29,O$11)</f>
        <v>0.87312298979853586</v>
      </c>
      <c r="P29" s="103">
        <f t="shared" si="2"/>
        <v>0.12687701020146411</v>
      </c>
      <c r="Q29" s="103">
        <f t="shared" si="1"/>
        <v>0.92029074149584211</v>
      </c>
    </row>
    <row r="30" spans="2:17" s="100" customFormat="1" ht="14.5" x14ac:dyDescent="0.35">
      <c r="B30" s="100" t="s">
        <v>45</v>
      </c>
      <c r="C30" s="102">
        <v>84691</v>
      </c>
      <c r="D30" s="102">
        <v>70157</v>
      </c>
      <c r="E30" s="102">
        <v>14534</v>
      </c>
      <c r="F30" s="103">
        <v>0.82838790426373521</v>
      </c>
      <c r="G30" s="103">
        <v>0.17161209573626476</v>
      </c>
      <c r="I30" s="101">
        <v>20</v>
      </c>
      <c r="J30" s="101">
        <v>18</v>
      </c>
      <c r="K30" s="101">
        <v>5</v>
      </c>
      <c r="L30" s="100" t="s">
        <v>6</v>
      </c>
      <c r="M30" s="102">
        <v>43828</v>
      </c>
      <c r="N30" s="102">
        <v>7319</v>
      </c>
      <c r="O30" s="103">
        <f t="shared" si="2"/>
        <v>0.8569026531370364</v>
      </c>
      <c r="P30" s="103">
        <f t="shared" si="2"/>
        <v>0.1430973468629636</v>
      </c>
      <c r="Q30" s="103">
        <f t="shared" si="1"/>
        <v>0.92029074149584211</v>
      </c>
    </row>
    <row r="31" spans="2:17" s="100" customFormat="1" ht="14.5" x14ac:dyDescent="0.35">
      <c r="B31" s="100" t="s">
        <v>46</v>
      </c>
      <c r="C31" s="102">
        <v>10563</v>
      </c>
      <c r="D31" s="102">
        <v>9352</v>
      </c>
      <c r="E31" s="102">
        <v>1211</v>
      </c>
      <c r="F31" s="103">
        <v>0.88535453943008613</v>
      </c>
      <c r="G31" s="103">
        <v>0.11464546056991386</v>
      </c>
      <c r="I31" s="101">
        <v>16</v>
      </c>
      <c r="J31" s="101">
        <v>19</v>
      </c>
      <c r="K31" s="101">
        <v>9</v>
      </c>
      <c r="L31" s="100" t="s">
        <v>41</v>
      </c>
      <c r="M31" s="102">
        <v>225116</v>
      </c>
      <c r="N31" s="102">
        <v>39287</v>
      </c>
      <c r="O31" s="103">
        <f t="shared" si="2"/>
        <v>0.85141242724174837</v>
      </c>
      <c r="P31" s="103">
        <f t="shared" si="2"/>
        <v>0.1485875727582516</v>
      </c>
      <c r="Q31" s="103">
        <f t="shared" si="1"/>
        <v>0.92029074149584211</v>
      </c>
    </row>
    <row r="32" spans="2:17" s="100" customFormat="1" ht="14.5" x14ac:dyDescent="0.35">
      <c r="B32" s="104" t="s">
        <v>108</v>
      </c>
      <c r="C32" s="105">
        <v>1618620</v>
      </c>
      <c r="D32" s="105">
        <v>1489601</v>
      </c>
      <c r="E32" s="105">
        <v>129019</v>
      </c>
      <c r="F32" s="106">
        <v>0.92029074149584211</v>
      </c>
      <c r="G32" s="106">
        <v>7.9709258504157859E-2</v>
      </c>
      <c r="I32" s="101">
        <v>12</v>
      </c>
      <c r="J32" s="101">
        <v>20</v>
      </c>
      <c r="K32" s="101">
        <v>18</v>
      </c>
      <c r="L32" s="100" t="s">
        <v>45</v>
      </c>
      <c r="M32" s="102">
        <v>70157</v>
      </c>
      <c r="N32" s="102">
        <v>14534</v>
      </c>
      <c r="O32" s="103">
        <f t="shared" si="2"/>
        <v>0.82838790426373521</v>
      </c>
      <c r="P32" s="103">
        <f t="shared" si="2"/>
        <v>0.17161209573626476</v>
      </c>
      <c r="Q32" s="103">
        <f t="shared" si="1"/>
        <v>0.92029074149584211</v>
      </c>
    </row>
    <row r="33" spans="9:16" s="95" customFormat="1" ht="14.5" x14ac:dyDescent="0.35">
      <c r="I33" s="113"/>
      <c r="J33" s="113"/>
      <c r="K33" s="113"/>
      <c r="M33" s="114"/>
      <c r="N33" s="114"/>
      <c r="O33" s="115"/>
      <c r="P33" s="115"/>
    </row>
    <row r="34" spans="9:16" s="95"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05" t="s">
        <v>463</v>
      </c>
      <c r="C6" s="1505"/>
      <c r="D6" s="1505"/>
      <c r="E6" s="1505"/>
      <c r="F6" s="1505"/>
      <c r="G6" s="1505"/>
      <c r="H6" s="1505"/>
      <c r="I6" s="1505"/>
      <c r="J6" s="1505"/>
      <c r="K6" s="1505"/>
      <c r="L6" s="1505"/>
      <c r="M6" s="1505"/>
      <c r="N6" s="1505"/>
      <c r="O6" s="1016"/>
    </row>
    <row r="7" spans="1:17" s="621" customFormat="1" ht="24.75" customHeight="1" x14ac:dyDescent="0.25">
      <c r="A7" s="1015"/>
      <c r="B7" s="1505"/>
      <c r="C7" s="1505"/>
      <c r="D7" s="1505"/>
      <c r="E7" s="1505"/>
      <c r="F7" s="1505"/>
      <c r="G7" s="1505"/>
      <c r="H7" s="1505"/>
      <c r="I7" s="1505"/>
      <c r="J7" s="1505"/>
      <c r="K7" s="1505"/>
      <c r="L7" s="1505"/>
      <c r="M7" s="1505"/>
      <c r="N7" s="1505"/>
      <c r="O7" s="1016"/>
    </row>
    <row r="8" spans="1:17" s="621" customFormat="1" ht="15.75" customHeight="1" x14ac:dyDescent="0.25">
      <c r="A8" s="1015"/>
      <c r="B8" s="1645" t="s">
        <v>491</v>
      </c>
      <c r="C8" s="1645"/>
      <c r="D8" s="1645"/>
      <c r="E8" s="1645"/>
      <c r="F8" s="1645"/>
      <c r="G8" s="1645"/>
      <c r="H8" s="1645"/>
      <c r="I8" s="1645"/>
      <c r="J8" s="1645"/>
      <c r="K8" s="1645"/>
      <c r="L8" s="1645"/>
      <c r="M8" s="1645"/>
      <c r="N8" s="1645"/>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46" t="s">
        <v>32</v>
      </c>
      <c r="D11" s="1646"/>
      <c r="E11" s="1646"/>
      <c r="L11" s="101">
        <v>1</v>
      </c>
      <c r="M11" s="101">
        <v>3</v>
      </c>
      <c r="N11" s="101">
        <v>4</v>
      </c>
      <c r="O11" s="101">
        <v>5</v>
      </c>
      <c r="P11" s="101">
        <v>6</v>
      </c>
    </row>
    <row r="12" spans="1:17" s="101" customFormat="1" x14ac:dyDescent="0.3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77126</v>
      </c>
      <c r="D13" s="1019">
        <v>74645</v>
      </c>
      <c r="E13" s="1019">
        <v>2481</v>
      </c>
      <c r="F13" s="1020">
        <v>0.96783185955449524</v>
      </c>
      <c r="G13" s="1020">
        <v>3.2168140445504756E-2</v>
      </c>
      <c r="I13" s="101">
        <v>9</v>
      </c>
      <c r="J13" s="101">
        <v>1</v>
      </c>
      <c r="K13" s="101">
        <v>2</v>
      </c>
      <c r="L13" s="101" t="s">
        <v>7</v>
      </c>
      <c r="M13" s="1019">
        <v>13010</v>
      </c>
      <c r="N13" s="1019">
        <v>11</v>
      </c>
      <c r="O13" s="1020">
        <v>0.99915521081330161</v>
      </c>
      <c r="P13" s="1020">
        <v>8.4478918669841029E-4</v>
      </c>
      <c r="Q13" s="1020">
        <v>0.95556159306707911</v>
      </c>
    </row>
    <row r="14" spans="1:17" s="101" customFormat="1" x14ac:dyDescent="0.35">
      <c r="B14" s="101" t="s">
        <v>7</v>
      </c>
      <c r="C14" s="1019">
        <v>13021</v>
      </c>
      <c r="D14" s="1019">
        <v>13010</v>
      </c>
      <c r="E14" s="1019">
        <v>11</v>
      </c>
      <c r="F14" s="1020">
        <v>0.99915521081330161</v>
      </c>
      <c r="G14" s="1020">
        <v>8.4478918669841029E-4</v>
      </c>
      <c r="I14" s="101">
        <v>1</v>
      </c>
      <c r="J14" s="101">
        <v>2</v>
      </c>
      <c r="K14" s="101">
        <v>8</v>
      </c>
      <c r="L14" s="101" t="s">
        <v>4</v>
      </c>
      <c r="M14" s="1019">
        <v>35097</v>
      </c>
      <c r="N14" s="1019">
        <v>40</v>
      </c>
      <c r="O14" s="1020">
        <v>0.99886159888436687</v>
      </c>
      <c r="P14" s="1020">
        <v>1.1384011156330934E-3</v>
      </c>
      <c r="Q14" s="1020">
        <v>0.95556159306707911</v>
      </c>
    </row>
    <row r="15" spans="1:17" s="101" customFormat="1" x14ac:dyDescent="0.35">
      <c r="B15" s="101" t="s">
        <v>37</v>
      </c>
      <c r="C15" s="1019">
        <v>7903</v>
      </c>
      <c r="D15" s="1019">
        <v>7810</v>
      </c>
      <c r="E15" s="1019">
        <v>93</v>
      </c>
      <c r="F15" s="1020">
        <v>0.98823231684170565</v>
      </c>
      <c r="G15" s="1020">
        <v>1.1767683158294318E-2</v>
      </c>
      <c r="I15" s="101">
        <v>4</v>
      </c>
      <c r="J15" s="101">
        <v>3</v>
      </c>
      <c r="K15" s="101">
        <v>13</v>
      </c>
      <c r="L15" s="101" t="s">
        <v>35</v>
      </c>
      <c r="M15" s="1019">
        <v>25930</v>
      </c>
      <c r="N15" s="1019">
        <v>102</v>
      </c>
      <c r="O15" s="1020">
        <v>0.99608174554394591</v>
      </c>
      <c r="P15" s="1020">
        <v>3.9182544560540872E-3</v>
      </c>
      <c r="Q15" s="1020">
        <v>0.95556159306707911</v>
      </c>
    </row>
    <row r="16" spans="1:17" s="101" customFormat="1" x14ac:dyDescent="0.35">
      <c r="B16" s="101" t="s">
        <v>38</v>
      </c>
      <c r="C16" s="1019">
        <v>8588</v>
      </c>
      <c r="D16" s="1019">
        <v>7974</v>
      </c>
      <c r="E16" s="1019">
        <v>614</v>
      </c>
      <c r="F16" s="1020">
        <v>0.92850489054494645</v>
      </c>
      <c r="G16" s="1020">
        <v>7.1495109455053565E-2</v>
      </c>
      <c r="I16" s="101">
        <v>16</v>
      </c>
      <c r="J16" s="101">
        <v>4</v>
      </c>
      <c r="K16" s="101">
        <v>3</v>
      </c>
      <c r="L16" s="101" t="s">
        <v>37</v>
      </c>
      <c r="M16" s="1019">
        <v>7810</v>
      </c>
      <c r="N16" s="1019">
        <v>93</v>
      </c>
      <c r="O16" s="1020">
        <v>0.98823231684170565</v>
      </c>
      <c r="P16" s="1020">
        <v>1.1767683158294318E-2</v>
      </c>
      <c r="Q16" s="1020">
        <v>0.95556159306707911</v>
      </c>
    </row>
    <row r="17" spans="2:17" s="101" customFormat="1" x14ac:dyDescent="0.35">
      <c r="B17" s="101" t="s">
        <v>6</v>
      </c>
      <c r="C17" s="1019">
        <v>16751</v>
      </c>
      <c r="D17" s="1019">
        <v>14612</v>
      </c>
      <c r="E17" s="1019">
        <v>2139</v>
      </c>
      <c r="F17" s="1020">
        <v>0.87230613097725507</v>
      </c>
      <c r="G17" s="1020">
        <v>0.1276938690227449</v>
      </c>
      <c r="I17" s="101">
        <v>19</v>
      </c>
      <c r="J17" s="101">
        <v>5</v>
      </c>
      <c r="K17" s="101">
        <v>17</v>
      </c>
      <c r="L17" s="101" t="s">
        <v>44</v>
      </c>
      <c r="M17" s="1019">
        <v>3238</v>
      </c>
      <c r="N17" s="1019">
        <v>51</v>
      </c>
      <c r="O17" s="1020">
        <v>0.98449376710246272</v>
      </c>
      <c r="P17" s="1020">
        <v>1.5506232897537246E-2</v>
      </c>
      <c r="Q17" s="1020">
        <v>0.95556159306707911</v>
      </c>
    </row>
    <row r="18" spans="2:17" s="101" customFormat="1" x14ac:dyDescent="0.35">
      <c r="B18" s="101" t="s">
        <v>5</v>
      </c>
      <c r="C18" s="1019">
        <v>5459</v>
      </c>
      <c r="D18" s="1019">
        <v>5262</v>
      </c>
      <c r="E18" s="1019">
        <v>197</v>
      </c>
      <c r="F18" s="1020">
        <v>0.96391280454295658</v>
      </c>
      <c r="G18" s="1020">
        <v>3.6087195457043413E-2</v>
      </c>
      <c r="I18" s="101">
        <v>10</v>
      </c>
      <c r="J18" s="101">
        <v>6</v>
      </c>
      <c r="K18" s="101">
        <v>10</v>
      </c>
      <c r="L18" s="101" t="s">
        <v>39</v>
      </c>
      <c r="M18" s="1019">
        <v>420</v>
      </c>
      <c r="N18" s="1019">
        <v>9</v>
      </c>
      <c r="O18" s="1020">
        <v>0.97902097902097907</v>
      </c>
      <c r="P18" s="1020">
        <v>2.097902097902098E-2</v>
      </c>
      <c r="Q18" s="1020">
        <v>0.95556159306707911</v>
      </c>
    </row>
    <row r="19" spans="2:17" s="101" customFormat="1" x14ac:dyDescent="0.35">
      <c r="B19" s="101" t="s">
        <v>40</v>
      </c>
      <c r="C19" s="1019">
        <v>23508</v>
      </c>
      <c r="D19" s="1019">
        <v>22839</v>
      </c>
      <c r="E19" s="1019">
        <v>669</v>
      </c>
      <c r="F19" s="1020">
        <v>0.97154160285860136</v>
      </c>
      <c r="G19" s="1020">
        <v>2.8458397141398674E-2</v>
      </c>
      <c r="I19" s="101">
        <v>8</v>
      </c>
      <c r="J19" s="101">
        <v>7</v>
      </c>
      <c r="K19" s="101">
        <v>14</v>
      </c>
      <c r="L19" s="101" t="s">
        <v>42</v>
      </c>
      <c r="M19" s="1019">
        <v>63033</v>
      </c>
      <c r="N19" s="1019">
        <v>1635</v>
      </c>
      <c r="O19" s="1020">
        <v>0.97471701614399708</v>
      </c>
      <c r="P19" s="1020">
        <v>2.5282983856002968E-2</v>
      </c>
      <c r="Q19" s="1020">
        <v>0.95556159306707911</v>
      </c>
    </row>
    <row r="20" spans="2:17" s="101" customFormat="1" x14ac:dyDescent="0.35">
      <c r="B20" s="101" t="s">
        <v>4</v>
      </c>
      <c r="C20" s="1019">
        <v>35137</v>
      </c>
      <c r="D20" s="1019">
        <v>35097</v>
      </c>
      <c r="E20" s="1019">
        <v>40</v>
      </c>
      <c r="F20" s="1020">
        <v>0.99886159888436687</v>
      </c>
      <c r="G20" s="1020">
        <v>1.1384011156330934E-3</v>
      </c>
      <c r="I20" s="101">
        <v>2</v>
      </c>
      <c r="J20" s="101">
        <v>8</v>
      </c>
      <c r="K20" s="101">
        <v>7</v>
      </c>
      <c r="L20" s="101" t="s">
        <v>40</v>
      </c>
      <c r="M20" s="1019">
        <v>22839</v>
      </c>
      <c r="N20" s="1019">
        <v>669</v>
      </c>
      <c r="O20" s="1020">
        <v>0.97154160285860136</v>
      </c>
      <c r="P20" s="1020">
        <v>2.8458397141398674E-2</v>
      </c>
      <c r="Q20" s="1020">
        <v>0.95556159306707911</v>
      </c>
    </row>
    <row r="21" spans="2:17" s="101" customFormat="1" x14ac:dyDescent="0.35">
      <c r="B21" s="101" t="s">
        <v>41</v>
      </c>
      <c r="C21" s="1019">
        <v>49352</v>
      </c>
      <c r="D21" s="1019">
        <v>45419</v>
      </c>
      <c r="E21" s="1019">
        <v>3933</v>
      </c>
      <c r="F21" s="1020">
        <v>0.92030718106662346</v>
      </c>
      <c r="G21" s="1020">
        <v>7.9692818933376555E-2</v>
      </c>
      <c r="I21" s="101">
        <v>17</v>
      </c>
      <c r="J21" s="101">
        <v>9</v>
      </c>
      <c r="K21" s="101">
        <v>1</v>
      </c>
      <c r="L21" s="101" t="s">
        <v>8</v>
      </c>
      <c r="M21" s="1019">
        <v>74645</v>
      </c>
      <c r="N21" s="1019">
        <v>2481</v>
      </c>
      <c r="O21" s="1020">
        <v>0.96783185955449524</v>
      </c>
      <c r="P21" s="1020">
        <v>3.2168140445504756E-2</v>
      </c>
      <c r="Q21" s="1020">
        <v>0.95556159306707911</v>
      </c>
    </row>
    <row r="22" spans="2:17" s="101" customFormat="1" x14ac:dyDescent="0.35">
      <c r="B22" s="101" t="s">
        <v>39</v>
      </c>
      <c r="C22" s="1019">
        <v>429</v>
      </c>
      <c r="D22" s="1019">
        <v>420</v>
      </c>
      <c r="E22" s="1019">
        <v>9</v>
      </c>
      <c r="F22" s="1020">
        <v>0.97902097902097907</v>
      </c>
      <c r="G22" s="1020">
        <v>2.097902097902098E-2</v>
      </c>
      <c r="I22" s="101">
        <v>6</v>
      </c>
      <c r="J22" s="101">
        <v>10</v>
      </c>
      <c r="K22" s="101">
        <v>6</v>
      </c>
      <c r="L22" s="101" t="s">
        <v>5</v>
      </c>
      <c r="M22" s="1019">
        <v>5262</v>
      </c>
      <c r="N22" s="1019">
        <v>197</v>
      </c>
      <c r="O22" s="1020">
        <v>0.96391280454295658</v>
      </c>
      <c r="P22" s="1020">
        <v>3.6087195457043413E-2</v>
      </c>
      <c r="Q22" s="1020">
        <v>0.95556159306707911</v>
      </c>
    </row>
    <row r="23" spans="2:17" s="101" customFormat="1" x14ac:dyDescent="0.35">
      <c r="B23" s="101" t="s">
        <v>3</v>
      </c>
      <c r="C23" s="1019">
        <v>47986</v>
      </c>
      <c r="D23" s="1019">
        <v>45865</v>
      </c>
      <c r="E23" s="1019">
        <v>2121</v>
      </c>
      <c r="F23" s="1020">
        <v>0.95579960821906385</v>
      </c>
      <c r="G23" s="1020">
        <v>4.4200391780936106E-2</v>
      </c>
      <c r="I23" s="101">
        <v>11</v>
      </c>
      <c r="J23" s="101">
        <v>11</v>
      </c>
      <c r="K23" s="101">
        <v>11</v>
      </c>
      <c r="L23" s="101" t="s">
        <v>3</v>
      </c>
      <c r="M23" s="1019">
        <v>45865</v>
      </c>
      <c r="N23" s="1019">
        <v>2121</v>
      </c>
      <c r="O23" s="1020">
        <v>0.95579960821906385</v>
      </c>
      <c r="P23" s="1020">
        <v>4.4200391780936106E-2</v>
      </c>
      <c r="Q23" s="1020">
        <v>0.95556159306707911</v>
      </c>
    </row>
    <row r="24" spans="2:17" s="101" customFormat="1" x14ac:dyDescent="0.35">
      <c r="B24" s="101" t="s">
        <v>2</v>
      </c>
      <c r="C24" s="1019">
        <v>13320</v>
      </c>
      <c r="D24" s="1019">
        <v>12452</v>
      </c>
      <c r="E24" s="1019">
        <v>868</v>
      </c>
      <c r="F24" s="1020">
        <v>0.93483483483483487</v>
      </c>
      <c r="G24" s="1020">
        <v>6.516516516516517E-2</v>
      </c>
      <c r="I24" s="101">
        <v>15</v>
      </c>
      <c r="J24" s="101">
        <v>12</v>
      </c>
      <c r="K24" s="101">
        <v>20</v>
      </c>
      <c r="L24" s="101" t="s">
        <v>108</v>
      </c>
      <c r="M24" s="1019">
        <v>411504</v>
      </c>
      <c r="N24" s="1019">
        <v>19137</v>
      </c>
      <c r="O24" s="1020">
        <v>0.95556159306707911</v>
      </c>
      <c r="P24" s="1020">
        <v>4.4438406932920928E-2</v>
      </c>
      <c r="Q24" s="1020">
        <v>0.95556159306707911</v>
      </c>
    </row>
    <row r="25" spans="2:17" s="101" customFormat="1" x14ac:dyDescent="0.35">
      <c r="B25" s="101" t="s">
        <v>35</v>
      </c>
      <c r="C25" s="1019">
        <v>26032</v>
      </c>
      <c r="D25" s="1019">
        <v>25930</v>
      </c>
      <c r="E25" s="1019">
        <v>102</v>
      </c>
      <c r="F25" s="1020">
        <v>0.99608174554394591</v>
      </c>
      <c r="G25" s="1020">
        <v>3.9182544560540872E-3</v>
      </c>
      <c r="I25" s="101">
        <v>3</v>
      </c>
      <c r="J25" s="101">
        <v>13</v>
      </c>
      <c r="K25" s="101">
        <v>15</v>
      </c>
      <c r="L25" s="101" t="s">
        <v>47</v>
      </c>
      <c r="M25" s="1019">
        <v>771</v>
      </c>
      <c r="N25" s="1019">
        <v>45</v>
      </c>
      <c r="O25" s="1020">
        <v>0.94485294117647056</v>
      </c>
      <c r="P25" s="1020">
        <v>5.514705882352941E-2</v>
      </c>
      <c r="Q25" s="1020">
        <v>0.95556159306707911</v>
      </c>
    </row>
    <row r="26" spans="2:17" s="101" customFormat="1" x14ac:dyDescent="0.35">
      <c r="B26" s="101" t="s">
        <v>42</v>
      </c>
      <c r="C26" s="1019">
        <v>64668</v>
      </c>
      <c r="D26" s="1019">
        <v>63033</v>
      </c>
      <c r="E26" s="1019">
        <v>1635</v>
      </c>
      <c r="F26" s="1020">
        <v>0.97471701614399708</v>
      </c>
      <c r="G26" s="1020">
        <v>2.5282983856002968E-2</v>
      </c>
      <c r="I26" s="101">
        <v>7</v>
      </c>
      <c r="J26" s="101">
        <v>14</v>
      </c>
      <c r="K26" s="101">
        <v>19</v>
      </c>
      <c r="L26" s="101" t="s">
        <v>46</v>
      </c>
      <c r="M26" s="1019">
        <v>2329</v>
      </c>
      <c r="N26" s="1019">
        <v>140</v>
      </c>
      <c r="O26" s="1020">
        <v>0.94329688132847311</v>
      </c>
      <c r="P26" s="1020">
        <v>5.6703118671526935E-2</v>
      </c>
      <c r="Q26" s="1020">
        <v>0.95556159306707911</v>
      </c>
    </row>
    <row r="27" spans="2:17" s="101" customFormat="1" x14ac:dyDescent="0.35">
      <c r="B27" s="101" t="s">
        <v>47</v>
      </c>
      <c r="C27" s="1019">
        <v>816</v>
      </c>
      <c r="D27" s="1019">
        <v>771</v>
      </c>
      <c r="E27" s="1019">
        <v>45</v>
      </c>
      <c r="F27" s="1020">
        <v>0.94485294117647056</v>
      </c>
      <c r="G27" s="1020">
        <v>5.514705882352941E-2</v>
      </c>
      <c r="I27" s="101">
        <v>13</v>
      </c>
      <c r="J27" s="101">
        <v>15</v>
      </c>
      <c r="K27" s="101">
        <v>12</v>
      </c>
      <c r="L27" s="101" t="s">
        <v>2</v>
      </c>
      <c r="M27" s="1019">
        <v>12452</v>
      </c>
      <c r="N27" s="1019">
        <v>868</v>
      </c>
      <c r="O27" s="1020">
        <v>0.93483483483483487</v>
      </c>
      <c r="P27" s="1020">
        <v>6.516516516516517E-2</v>
      </c>
      <c r="Q27" s="1020">
        <v>0.95556159306707911</v>
      </c>
    </row>
    <row r="28" spans="2:17" s="101" customFormat="1" x14ac:dyDescent="0.35">
      <c r="B28" s="101" t="s">
        <v>43</v>
      </c>
      <c r="C28" s="1019">
        <v>15019</v>
      </c>
      <c r="D28" s="1019">
        <v>13611</v>
      </c>
      <c r="E28" s="1019">
        <v>1408</v>
      </c>
      <c r="F28" s="1020">
        <v>0.90625208069778285</v>
      </c>
      <c r="G28" s="1020">
        <v>9.3747919302217195E-2</v>
      </c>
      <c r="I28" s="101">
        <v>18</v>
      </c>
      <c r="J28" s="101">
        <v>16</v>
      </c>
      <c r="K28" s="101">
        <v>4</v>
      </c>
      <c r="L28" s="101" t="s">
        <v>38</v>
      </c>
      <c r="M28" s="1019">
        <v>7974</v>
      </c>
      <c r="N28" s="1019">
        <v>614</v>
      </c>
      <c r="O28" s="1020">
        <v>0.92850489054494645</v>
      </c>
      <c r="P28" s="1020">
        <v>7.1495109455053565E-2</v>
      </c>
      <c r="Q28" s="1020">
        <v>0.95556159306707911</v>
      </c>
    </row>
    <row r="29" spans="2:17" s="101" customFormat="1" x14ac:dyDescent="0.35">
      <c r="B29" s="101" t="s">
        <v>44</v>
      </c>
      <c r="C29" s="1019">
        <v>3289</v>
      </c>
      <c r="D29" s="1019">
        <v>3238</v>
      </c>
      <c r="E29" s="1019">
        <v>51</v>
      </c>
      <c r="F29" s="1020">
        <v>0.98449376710246272</v>
      </c>
      <c r="G29" s="1020">
        <v>1.5506232897537246E-2</v>
      </c>
      <c r="I29" s="101">
        <v>5</v>
      </c>
      <c r="J29" s="101">
        <v>17</v>
      </c>
      <c r="K29" s="101">
        <v>9</v>
      </c>
      <c r="L29" s="101" t="s">
        <v>41</v>
      </c>
      <c r="M29" s="1019">
        <v>45419</v>
      </c>
      <c r="N29" s="1019">
        <v>3933</v>
      </c>
      <c r="O29" s="1020">
        <v>0.92030718106662346</v>
      </c>
      <c r="P29" s="1020">
        <v>7.9692818933376555E-2</v>
      </c>
      <c r="Q29" s="1020">
        <v>0.95556159306707911</v>
      </c>
    </row>
    <row r="30" spans="2:17" s="101" customFormat="1" x14ac:dyDescent="0.35">
      <c r="B30" s="101" t="s">
        <v>45</v>
      </c>
      <c r="C30" s="1019">
        <v>19768</v>
      </c>
      <c r="D30" s="1019">
        <v>17187</v>
      </c>
      <c r="E30" s="1019">
        <v>2581</v>
      </c>
      <c r="F30" s="1020">
        <v>0.86943545123431809</v>
      </c>
      <c r="G30" s="1020">
        <v>0.13056454876568191</v>
      </c>
      <c r="I30" s="101">
        <v>20</v>
      </c>
      <c r="J30" s="101">
        <v>18</v>
      </c>
      <c r="K30" s="101">
        <v>16</v>
      </c>
      <c r="L30" s="101" t="s">
        <v>43</v>
      </c>
      <c r="M30" s="1019">
        <v>13611</v>
      </c>
      <c r="N30" s="1019">
        <v>1408</v>
      </c>
      <c r="O30" s="1020">
        <v>0.90625208069778285</v>
      </c>
      <c r="P30" s="1020">
        <v>9.3747919302217195E-2</v>
      </c>
      <c r="Q30" s="1020">
        <v>0.95556159306707911</v>
      </c>
    </row>
    <row r="31" spans="2:17" s="101" customFormat="1" x14ac:dyDescent="0.35">
      <c r="B31" s="101" t="s">
        <v>46</v>
      </c>
      <c r="C31" s="1019">
        <v>2469</v>
      </c>
      <c r="D31" s="1019">
        <v>2329</v>
      </c>
      <c r="E31" s="1019">
        <v>140</v>
      </c>
      <c r="F31" s="1020">
        <v>0.94329688132847311</v>
      </c>
      <c r="G31" s="1020">
        <v>5.6703118671526935E-2</v>
      </c>
      <c r="I31" s="101">
        <v>14</v>
      </c>
      <c r="J31" s="101">
        <v>19</v>
      </c>
      <c r="K31" s="101">
        <v>5</v>
      </c>
      <c r="L31" s="101" t="s">
        <v>6</v>
      </c>
      <c r="M31" s="1019">
        <v>14612</v>
      </c>
      <c r="N31" s="1019">
        <v>2139</v>
      </c>
      <c r="O31" s="1020">
        <v>0.87230613097725507</v>
      </c>
      <c r="P31" s="1020">
        <v>0.1276938690227449</v>
      </c>
      <c r="Q31" s="1020">
        <v>0.95556159306707911</v>
      </c>
    </row>
    <row r="32" spans="2:17" s="101" customFormat="1" x14ac:dyDescent="0.35">
      <c r="B32" s="104" t="s">
        <v>108</v>
      </c>
      <c r="C32" s="105">
        <v>430641</v>
      </c>
      <c r="D32" s="105">
        <v>411504</v>
      </c>
      <c r="E32" s="105">
        <v>19137</v>
      </c>
      <c r="F32" s="106">
        <v>0.95556159306707911</v>
      </c>
      <c r="G32" s="106">
        <v>4.4438406932920928E-2</v>
      </c>
      <c r="I32" s="101">
        <v>12</v>
      </c>
      <c r="J32" s="101">
        <v>20</v>
      </c>
      <c r="K32" s="101">
        <v>18</v>
      </c>
      <c r="L32" s="101" t="s">
        <v>45</v>
      </c>
      <c r="M32" s="1019">
        <v>17187</v>
      </c>
      <c r="N32" s="1019">
        <v>2581</v>
      </c>
      <c r="O32" s="1020">
        <v>0.86943545123431809</v>
      </c>
      <c r="P32" s="1020">
        <v>0.13056454876568191</v>
      </c>
      <c r="Q32" s="1020">
        <v>0.95556159306707911</v>
      </c>
    </row>
    <row r="33" spans="13:16" s="113" customFormat="1" x14ac:dyDescent="0.35">
      <c r="M33" s="1150"/>
      <c r="N33" s="1150"/>
      <c r="O33" s="1151"/>
      <c r="P33" s="1151"/>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B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83" t="s">
        <v>370</v>
      </c>
      <c r="C3" s="1383"/>
      <c r="D3" s="1383"/>
      <c r="E3" s="1383"/>
      <c r="F3" s="1383"/>
      <c r="G3" s="1383"/>
      <c r="H3" s="1383"/>
      <c r="I3" s="1383"/>
      <c r="J3" s="1383"/>
      <c r="K3" s="1383"/>
      <c r="L3" s="1383"/>
      <c r="M3" s="1383"/>
      <c r="N3" s="1383"/>
      <c r="O3" s="1383"/>
      <c r="P3" s="1383"/>
      <c r="Q3" s="1383"/>
      <c r="R3" s="1383"/>
      <c r="S3" s="1383"/>
      <c r="T3" s="1383"/>
      <c r="U3" s="1383"/>
      <c r="V3" s="1383"/>
      <c r="W3" s="1383"/>
    </row>
    <row r="5" spans="1:26" x14ac:dyDescent="0.35">
      <c r="B5" s="219"/>
      <c r="C5" s="219"/>
      <c r="D5" s="1372" t="s">
        <v>366</v>
      </c>
      <c r="E5" s="1372"/>
      <c r="F5" s="1372"/>
      <c r="G5" s="1372"/>
      <c r="H5" s="1372"/>
      <c r="I5" s="1372"/>
      <c r="J5" s="1372"/>
      <c r="K5" s="1372"/>
      <c r="L5" s="219"/>
      <c r="M5" s="1373" t="s">
        <v>340</v>
      </c>
      <c r="N5" s="1373"/>
      <c r="O5" s="1373"/>
      <c r="P5" s="1373"/>
      <c r="Q5" s="1373"/>
      <c r="R5" s="1373"/>
      <c r="S5" s="1373"/>
      <c r="T5" s="1373"/>
      <c r="U5" s="1373"/>
      <c r="V5" s="1373"/>
      <c r="W5" s="1373"/>
      <c r="X5" s="1373"/>
    </row>
    <row r="6" spans="1:26" ht="21" customHeight="1" x14ac:dyDescent="0.35">
      <c r="B6" s="219"/>
      <c r="C6" s="219"/>
      <c r="D6" s="1373"/>
      <c r="E6" s="1373"/>
      <c r="F6" s="1373"/>
      <c r="G6" s="1373"/>
      <c r="H6" s="1373"/>
      <c r="I6" s="1373"/>
      <c r="J6" s="1373"/>
      <c r="K6" s="1373"/>
      <c r="L6" s="219"/>
      <c r="M6" s="1374">
        <v>43830</v>
      </c>
      <c r="N6" s="1375"/>
      <c r="O6" s="1376">
        <v>44196</v>
      </c>
      <c r="P6" s="1377"/>
      <c r="Q6" s="1376">
        <v>44561</v>
      </c>
      <c r="R6" s="1377"/>
      <c r="S6" s="1380">
        <v>44926</v>
      </c>
      <c r="T6" s="1381"/>
      <c r="U6" s="1378">
        <v>45291</v>
      </c>
      <c r="V6" s="1382"/>
      <c r="W6" s="1378">
        <f>EVO_sol!W6</f>
        <v>45596</v>
      </c>
      <c r="X6" s="1379"/>
    </row>
    <row r="7" spans="1:26" x14ac:dyDescent="0.35">
      <c r="B7" s="225"/>
      <c r="C7" s="219"/>
      <c r="D7" s="226">
        <v>43465</v>
      </c>
      <c r="E7" s="227">
        <v>43830</v>
      </c>
      <c r="F7" s="228">
        <v>44196</v>
      </c>
      <c r="G7" s="228">
        <v>44561</v>
      </c>
      <c r="H7" s="228">
        <v>44926</v>
      </c>
      <c r="I7" s="228">
        <v>45291</v>
      </c>
      <c r="J7" s="228">
        <f>EVO!J7</f>
        <v>45596</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75097</v>
      </c>
      <c r="E9" s="300">
        <v>73871</v>
      </c>
      <c r="F9" s="300">
        <v>56534</v>
      </c>
      <c r="G9" s="254">
        <v>38325</v>
      </c>
      <c r="H9" s="254">
        <v>36606</v>
      </c>
      <c r="I9" s="254">
        <v>35558</v>
      </c>
      <c r="J9" s="301">
        <v>21298</v>
      </c>
      <c r="K9" s="302"/>
      <c r="L9" s="222"/>
      <c r="M9" s="278">
        <v>-1.6325552285710532E-2</v>
      </c>
      <c r="N9" s="279">
        <v>-1226</v>
      </c>
      <c r="O9" s="280">
        <v>-0.23469291061444952</v>
      </c>
      <c r="P9" s="279">
        <v>-17337</v>
      </c>
      <c r="Q9" s="280">
        <f t="shared" ref="Q9:Q27" si="0">G9/F9-1</f>
        <v>-0.32208936215374817</v>
      </c>
      <c r="R9" s="279">
        <f t="shared" ref="R9:R27" si="1">G9-F9</f>
        <v>-18209</v>
      </c>
      <c r="S9" s="280">
        <f>H9/G9-1</f>
        <v>-4.4853228962817959E-2</v>
      </c>
      <c r="T9" s="279">
        <f>H9-G9</f>
        <v>-1719</v>
      </c>
      <c r="U9" s="280">
        <f>I9/H9-1</f>
        <v>-2.862918647216306E-2</v>
      </c>
      <c r="V9" s="279">
        <f>I9-H9</f>
        <v>-1048</v>
      </c>
      <c r="W9" s="280">
        <v>-0.4880780694164023</v>
      </c>
      <c r="X9" s="279">
        <v>-20306</v>
      </c>
    </row>
    <row r="10" spans="1:26" x14ac:dyDescent="0.35">
      <c r="B10" s="303" t="s">
        <v>7</v>
      </c>
      <c r="C10" s="219"/>
      <c r="D10" s="253">
        <v>6000</v>
      </c>
      <c r="E10" s="254">
        <v>6236</v>
      </c>
      <c r="F10" s="254">
        <v>4811</v>
      </c>
      <c r="G10" s="254">
        <v>2779</v>
      </c>
      <c r="H10" s="254">
        <v>1565</v>
      </c>
      <c r="I10" s="254">
        <v>186</v>
      </c>
      <c r="J10" s="257">
        <v>84</v>
      </c>
      <c r="L10" s="222"/>
      <c r="M10" s="256">
        <v>3.9333333333333442E-2</v>
      </c>
      <c r="N10" s="257">
        <v>236</v>
      </c>
      <c r="O10" s="258">
        <v>-0.22851186658114175</v>
      </c>
      <c r="P10" s="257">
        <v>-1425</v>
      </c>
      <c r="Q10" s="258">
        <f t="shared" si="0"/>
        <v>-0.4223654125961338</v>
      </c>
      <c r="R10" s="257">
        <f t="shared" si="1"/>
        <v>-2032</v>
      </c>
      <c r="S10" s="258">
        <f t="shared" ref="S10:S27" si="2">H10/G10-1</f>
        <v>-0.43684778697373161</v>
      </c>
      <c r="T10" s="257">
        <f t="shared" ref="T10:T27" si="3">H10-G10</f>
        <v>-1214</v>
      </c>
      <c r="U10" s="258">
        <f t="shared" ref="U10:U27" si="4">I10/H10-1</f>
        <v>-0.88115015974440891</v>
      </c>
      <c r="V10" s="257">
        <f t="shared" ref="V10:V27" si="5">I10-H10</f>
        <v>-1379</v>
      </c>
      <c r="W10" s="258">
        <v>-0.71134020618556704</v>
      </c>
      <c r="X10" s="257">
        <v>-207</v>
      </c>
    </row>
    <row r="11" spans="1:26" x14ac:dyDescent="0.35">
      <c r="B11" s="303" t="s">
        <v>37</v>
      </c>
      <c r="C11" s="219"/>
      <c r="D11" s="253">
        <v>3524</v>
      </c>
      <c r="E11" s="254">
        <v>5794</v>
      </c>
      <c r="F11" s="254">
        <v>3064</v>
      </c>
      <c r="G11" s="254">
        <v>2063</v>
      </c>
      <c r="H11" s="254">
        <v>2778</v>
      </c>
      <c r="I11" s="254">
        <v>1346</v>
      </c>
      <c r="J11" s="257">
        <v>679</v>
      </c>
      <c r="L11" s="222"/>
      <c r="M11" s="256">
        <v>0.64415437003405218</v>
      </c>
      <c r="N11" s="257">
        <v>2270</v>
      </c>
      <c r="O11" s="258">
        <v>-0.47117707973765965</v>
      </c>
      <c r="P11" s="257">
        <v>-2730</v>
      </c>
      <c r="Q11" s="258">
        <f t="shared" si="0"/>
        <v>-0.32669712793733685</v>
      </c>
      <c r="R11" s="257">
        <f t="shared" si="1"/>
        <v>-1001</v>
      </c>
      <c r="S11" s="258">
        <f t="shared" si="2"/>
        <v>0.34658264663111971</v>
      </c>
      <c r="T11" s="257">
        <f t="shared" si="3"/>
        <v>715</v>
      </c>
      <c r="U11" s="258">
        <f t="shared" si="4"/>
        <v>-0.51547876169906415</v>
      </c>
      <c r="V11" s="257">
        <f t="shared" si="5"/>
        <v>-1432</v>
      </c>
      <c r="W11" s="258">
        <v>-0.66134663341645883</v>
      </c>
      <c r="X11" s="257">
        <v>-1326</v>
      </c>
    </row>
    <row r="12" spans="1:26" x14ac:dyDescent="0.35">
      <c r="B12" s="303" t="s">
        <v>38</v>
      </c>
      <c r="C12" s="219"/>
      <c r="D12" s="253">
        <v>2811</v>
      </c>
      <c r="E12" s="254">
        <v>4317</v>
      </c>
      <c r="F12" s="254">
        <v>2454</v>
      </c>
      <c r="G12" s="254">
        <v>2514</v>
      </c>
      <c r="H12" s="254">
        <v>3293</v>
      </c>
      <c r="I12" s="254">
        <v>4117</v>
      </c>
      <c r="J12" s="257">
        <v>3764</v>
      </c>
      <c r="L12" s="222"/>
      <c r="M12" s="256">
        <v>0.53575240128068313</v>
      </c>
      <c r="N12" s="257">
        <v>1506</v>
      </c>
      <c r="O12" s="258">
        <v>-0.43154968728283527</v>
      </c>
      <c r="P12" s="257">
        <v>-1863</v>
      </c>
      <c r="Q12" s="258">
        <f t="shared" si="0"/>
        <v>2.4449877750611249E-2</v>
      </c>
      <c r="R12" s="257">
        <f t="shared" si="1"/>
        <v>60</v>
      </c>
      <c r="S12" s="258">
        <f t="shared" si="2"/>
        <v>0.30986475735879071</v>
      </c>
      <c r="T12" s="257">
        <f t="shared" si="3"/>
        <v>779</v>
      </c>
      <c r="U12" s="258">
        <f t="shared" si="4"/>
        <v>0.25022775584573331</v>
      </c>
      <c r="V12" s="257">
        <f t="shared" si="5"/>
        <v>824</v>
      </c>
      <c r="W12" s="258">
        <v>-5.236656596173217E-2</v>
      </c>
      <c r="X12" s="257">
        <v>-208</v>
      </c>
    </row>
    <row r="13" spans="1:26" x14ac:dyDescent="0.35">
      <c r="B13" s="303" t="s">
        <v>6</v>
      </c>
      <c r="C13" s="219"/>
      <c r="D13" s="253">
        <v>8956</v>
      </c>
      <c r="E13" s="254">
        <v>9040</v>
      </c>
      <c r="F13" s="254">
        <v>8082</v>
      </c>
      <c r="G13" s="254">
        <v>9950</v>
      </c>
      <c r="H13" s="254">
        <v>7071</v>
      </c>
      <c r="I13" s="254">
        <v>5826</v>
      </c>
      <c r="J13" s="257">
        <v>7319</v>
      </c>
      <c r="K13" s="304"/>
      <c r="L13" s="219"/>
      <c r="M13" s="256">
        <v>9.3791871371147195E-3</v>
      </c>
      <c r="N13" s="257">
        <v>84</v>
      </c>
      <c r="O13" s="258">
        <v>-0.10597345132743363</v>
      </c>
      <c r="P13" s="257">
        <v>-958</v>
      </c>
      <c r="Q13" s="258">
        <f t="shared" si="0"/>
        <v>0.23113090819104176</v>
      </c>
      <c r="R13" s="257">
        <f t="shared" si="1"/>
        <v>1868</v>
      </c>
      <c r="S13" s="258">
        <f t="shared" si="2"/>
        <v>-0.28934673366834174</v>
      </c>
      <c r="T13" s="257">
        <f t="shared" si="3"/>
        <v>-2879</v>
      </c>
      <c r="U13" s="258">
        <f t="shared" si="4"/>
        <v>-0.1760712770470938</v>
      </c>
      <c r="V13" s="257">
        <f t="shared" si="5"/>
        <v>-1245</v>
      </c>
      <c r="W13" s="258">
        <v>0.26385771024002769</v>
      </c>
      <c r="X13" s="257">
        <v>1528</v>
      </c>
      <c r="Z13" s="224"/>
    </row>
    <row r="14" spans="1:26" x14ac:dyDescent="0.35">
      <c r="B14" s="303" t="s">
        <v>5</v>
      </c>
      <c r="C14" s="219"/>
      <c r="D14" s="253">
        <v>4667</v>
      </c>
      <c r="E14" s="254">
        <v>3990</v>
      </c>
      <c r="F14" s="254">
        <v>3899</v>
      </c>
      <c r="G14" s="254">
        <v>1365</v>
      </c>
      <c r="H14" s="254">
        <v>873</v>
      </c>
      <c r="I14" s="254">
        <v>1583</v>
      </c>
      <c r="J14" s="257">
        <v>918</v>
      </c>
      <c r="K14" s="304"/>
      <c r="L14" s="219"/>
      <c r="M14" s="256">
        <v>-0.14506106706663813</v>
      </c>
      <c r="N14" s="257">
        <v>-677</v>
      </c>
      <c r="O14" s="258">
        <v>-2.2807017543859609E-2</v>
      </c>
      <c r="P14" s="257">
        <v>-91</v>
      </c>
      <c r="Q14" s="258">
        <f t="shared" si="0"/>
        <v>-0.64991023339317766</v>
      </c>
      <c r="R14" s="257">
        <f t="shared" si="1"/>
        <v>-2534</v>
      </c>
      <c r="S14" s="258">
        <f t="shared" si="2"/>
        <v>-0.36043956043956049</v>
      </c>
      <c r="T14" s="257">
        <f t="shared" si="3"/>
        <v>-492</v>
      </c>
      <c r="U14" s="258">
        <f t="shared" si="4"/>
        <v>0.81328751431844215</v>
      </c>
      <c r="V14" s="257">
        <f t="shared" si="5"/>
        <v>710</v>
      </c>
      <c r="W14" s="258">
        <v>-0.32943754565376182</v>
      </c>
      <c r="X14" s="257">
        <v>-451</v>
      </c>
      <c r="Z14" s="224"/>
    </row>
    <row r="15" spans="1:26" x14ac:dyDescent="0.35">
      <c r="B15" s="303" t="s">
        <v>4</v>
      </c>
      <c r="C15" s="219"/>
      <c r="D15" s="253">
        <v>1471</v>
      </c>
      <c r="E15" s="254">
        <v>1593</v>
      </c>
      <c r="F15" s="254">
        <v>119</v>
      </c>
      <c r="G15" s="254">
        <v>186</v>
      </c>
      <c r="H15" s="254">
        <v>207</v>
      </c>
      <c r="I15" s="254">
        <v>157</v>
      </c>
      <c r="J15" s="257">
        <v>164</v>
      </c>
      <c r="L15" s="222"/>
      <c r="M15" s="256">
        <v>8.2936777702243392E-2</v>
      </c>
      <c r="N15" s="257">
        <v>122</v>
      </c>
      <c r="O15" s="258">
        <v>-0.92529817953546767</v>
      </c>
      <c r="P15" s="257">
        <v>-1474</v>
      </c>
      <c r="Q15" s="258">
        <f t="shared" si="0"/>
        <v>0.56302521008403361</v>
      </c>
      <c r="R15" s="257">
        <f t="shared" si="1"/>
        <v>67</v>
      </c>
      <c r="S15" s="258">
        <f t="shared" si="2"/>
        <v>0.11290322580645151</v>
      </c>
      <c r="T15" s="257">
        <f t="shared" si="3"/>
        <v>21</v>
      </c>
      <c r="U15" s="258">
        <f t="shared" si="4"/>
        <v>-0.24154589371980673</v>
      </c>
      <c r="V15" s="257">
        <f t="shared" si="5"/>
        <v>-50</v>
      </c>
      <c r="W15" s="258">
        <v>7.8947368421052655E-2</v>
      </c>
      <c r="X15" s="257">
        <v>12</v>
      </c>
      <c r="Z15" s="224"/>
    </row>
    <row r="16" spans="1:26" x14ac:dyDescent="0.35">
      <c r="B16" s="303" t="s">
        <v>40</v>
      </c>
      <c r="C16" s="219"/>
      <c r="D16" s="253">
        <v>7126</v>
      </c>
      <c r="E16" s="254">
        <v>5895</v>
      </c>
      <c r="F16" s="254">
        <v>4923</v>
      </c>
      <c r="G16" s="254">
        <v>3015</v>
      </c>
      <c r="H16" s="254">
        <v>2591</v>
      </c>
      <c r="I16" s="254">
        <v>2478</v>
      </c>
      <c r="J16" s="257">
        <v>3647</v>
      </c>
      <c r="L16" s="222"/>
      <c r="M16" s="256">
        <v>-0.17274768453550382</v>
      </c>
      <c r="N16" s="257">
        <v>-1231</v>
      </c>
      <c r="O16" s="258">
        <v>-0.16488549618320614</v>
      </c>
      <c r="P16" s="257">
        <v>-972</v>
      </c>
      <c r="Q16" s="258">
        <f t="shared" si="0"/>
        <v>-0.38756855575868376</v>
      </c>
      <c r="R16" s="257">
        <f t="shared" si="1"/>
        <v>-1908</v>
      </c>
      <c r="S16" s="258">
        <f t="shared" si="2"/>
        <v>-0.14063018242122716</v>
      </c>
      <c r="T16" s="257">
        <f t="shared" si="3"/>
        <v>-424</v>
      </c>
      <c r="U16" s="258">
        <f t="shared" si="4"/>
        <v>-4.3612504824392162E-2</v>
      </c>
      <c r="V16" s="257">
        <f t="shared" si="5"/>
        <v>-113</v>
      </c>
      <c r="W16" s="258">
        <v>-0.13166666666666671</v>
      </c>
      <c r="X16" s="257">
        <v>-553</v>
      </c>
      <c r="Z16" s="224"/>
    </row>
    <row r="17" spans="2:28" x14ac:dyDescent="0.35">
      <c r="B17" s="303" t="s">
        <v>41</v>
      </c>
      <c r="C17" s="219"/>
      <c r="D17" s="253">
        <v>75141</v>
      </c>
      <c r="E17" s="254">
        <v>76253</v>
      </c>
      <c r="F17" s="254">
        <v>73386</v>
      </c>
      <c r="G17" s="254">
        <v>78542</v>
      </c>
      <c r="H17" s="254">
        <v>69770</v>
      </c>
      <c r="I17" s="254">
        <v>48470</v>
      </c>
      <c r="J17" s="257">
        <v>39287</v>
      </c>
      <c r="K17" s="304"/>
      <c r="L17" s="219"/>
      <c r="M17" s="256">
        <v>1.4798844838370462E-2</v>
      </c>
      <c r="N17" s="257">
        <v>1112</v>
      </c>
      <c r="O17" s="258">
        <v>-3.7598520713939099E-2</v>
      </c>
      <c r="P17" s="257">
        <v>-2867</v>
      </c>
      <c r="Q17" s="258">
        <f t="shared" si="0"/>
        <v>7.0258632436704493E-2</v>
      </c>
      <c r="R17" s="257">
        <f t="shared" si="1"/>
        <v>5156</v>
      </c>
      <c r="S17" s="258">
        <f t="shared" si="2"/>
        <v>-0.11168546764788267</v>
      </c>
      <c r="T17" s="257">
        <f t="shared" si="3"/>
        <v>-8772</v>
      </c>
      <c r="U17" s="258">
        <f t="shared" si="4"/>
        <v>-0.30528880607711051</v>
      </c>
      <c r="V17" s="257">
        <f t="shared" si="5"/>
        <v>-21300</v>
      </c>
      <c r="W17" s="258">
        <v>-0.45442299680599918</v>
      </c>
      <c r="X17" s="257">
        <v>-32723</v>
      </c>
      <c r="Z17" s="224"/>
    </row>
    <row r="18" spans="2:28" x14ac:dyDescent="0.35">
      <c r="B18" s="303" t="s">
        <v>3</v>
      </c>
      <c r="C18" s="219"/>
      <c r="D18" s="253">
        <v>10677</v>
      </c>
      <c r="E18" s="254">
        <v>14865</v>
      </c>
      <c r="F18" s="254">
        <v>13381</v>
      </c>
      <c r="G18" s="254">
        <v>11826</v>
      </c>
      <c r="H18" s="254">
        <v>10571</v>
      </c>
      <c r="I18" s="254">
        <v>15501</v>
      </c>
      <c r="J18" s="257">
        <v>9655</v>
      </c>
      <c r="L18" s="222"/>
      <c r="M18" s="256">
        <v>0.39224501264400113</v>
      </c>
      <c r="N18" s="257">
        <v>4188</v>
      </c>
      <c r="O18" s="258">
        <v>-9.9831819710729852E-2</v>
      </c>
      <c r="P18" s="257">
        <v>-1484</v>
      </c>
      <c r="Q18" s="258">
        <f>G18/F18-1</f>
        <v>-0.11620955085569096</v>
      </c>
      <c r="R18" s="257">
        <f>G18-F18</f>
        <v>-1555</v>
      </c>
      <c r="S18" s="258">
        <f t="shared" si="2"/>
        <v>-0.10612210383899878</v>
      </c>
      <c r="T18" s="257">
        <f t="shared" si="3"/>
        <v>-1255</v>
      </c>
      <c r="U18" s="258">
        <f t="shared" si="4"/>
        <v>0.46637025825371303</v>
      </c>
      <c r="V18" s="257">
        <f t="shared" si="5"/>
        <v>4930</v>
      </c>
      <c r="W18" s="258">
        <v>-0.35175238351013827</v>
      </c>
      <c r="X18" s="257">
        <v>-5239</v>
      </c>
      <c r="Z18" s="224"/>
    </row>
    <row r="19" spans="2:28" x14ac:dyDescent="0.35">
      <c r="B19" s="303" t="s">
        <v>2</v>
      </c>
      <c r="C19" s="219"/>
      <c r="D19" s="253">
        <v>4152</v>
      </c>
      <c r="E19" s="254">
        <v>7206</v>
      </c>
      <c r="F19" s="254">
        <v>5685</v>
      </c>
      <c r="G19" s="254">
        <v>5272</v>
      </c>
      <c r="H19" s="254">
        <v>6122</v>
      </c>
      <c r="I19" s="254">
        <v>5753</v>
      </c>
      <c r="J19" s="257">
        <v>4435</v>
      </c>
      <c r="L19" s="222"/>
      <c r="M19" s="256">
        <v>0.73554913294797686</v>
      </c>
      <c r="N19" s="257">
        <v>3054</v>
      </c>
      <c r="O19" s="258">
        <v>-0.21107410491257284</v>
      </c>
      <c r="P19" s="257">
        <v>-1521</v>
      </c>
      <c r="Q19" s="258">
        <f t="shared" si="0"/>
        <v>-7.2647317502198772E-2</v>
      </c>
      <c r="R19" s="257">
        <f t="shared" si="1"/>
        <v>-413</v>
      </c>
      <c r="S19" s="258">
        <f t="shared" si="2"/>
        <v>0.16122913505311076</v>
      </c>
      <c r="T19" s="257">
        <f t="shared" si="3"/>
        <v>850</v>
      </c>
      <c r="U19" s="258">
        <f t="shared" si="4"/>
        <v>-6.0274420124142414E-2</v>
      </c>
      <c r="V19" s="257">
        <f t="shared" si="5"/>
        <v>-369</v>
      </c>
      <c r="W19" s="258">
        <v>-0.23679229048356565</v>
      </c>
      <c r="X19" s="257">
        <v>-1376</v>
      </c>
      <c r="Z19" s="224"/>
    </row>
    <row r="20" spans="2:28" x14ac:dyDescent="0.35">
      <c r="B20" s="303" t="s">
        <v>35</v>
      </c>
      <c r="C20" s="219"/>
      <c r="D20" s="253">
        <v>7804</v>
      </c>
      <c r="E20" s="254">
        <v>8456</v>
      </c>
      <c r="F20" s="254">
        <v>4923</v>
      </c>
      <c r="G20" s="254">
        <v>4018</v>
      </c>
      <c r="H20" s="254">
        <v>3271</v>
      </c>
      <c r="I20" s="254">
        <v>1893</v>
      </c>
      <c r="J20" s="257">
        <v>1421</v>
      </c>
      <c r="L20" s="222"/>
      <c r="M20" s="256">
        <v>8.3546899026140542E-2</v>
      </c>
      <c r="N20" s="257">
        <v>652</v>
      </c>
      <c r="O20" s="258">
        <v>-0.41780983916745507</v>
      </c>
      <c r="P20" s="257">
        <v>-3533</v>
      </c>
      <c r="Q20" s="258">
        <f t="shared" si="0"/>
        <v>-0.18383099735933373</v>
      </c>
      <c r="R20" s="257">
        <f t="shared" si="1"/>
        <v>-905</v>
      </c>
      <c r="S20" s="258">
        <f t="shared" si="2"/>
        <v>-0.18591338974614235</v>
      </c>
      <c r="T20" s="257">
        <f t="shared" si="3"/>
        <v>-747</v>
      </c>
      <c r="U20" s="258">
        <f t="shared" si="4"/>
        <v>-0.42127789666768567</v>
      </c>
      <c r="V20" s="257">
        <f t="shared" si="5"/>
        <v>-1378</v>
      </c>
      <c r="W20" s="258">
        <v>-0.27536970933197347</v>
      </c>
      <c r="X20" s="257">
        <v>-540</v>
      </c>
      <c r="Z20" s="224"/>
    </row>
    <row r="21" spans="2:28" x14ac:dyDescent="0.35">
      <c r="B21" s="303" t="s">
        <v>42</v>
      </c>
      <c r="C21" s="219"/>
      <c r="D21" s="253">
        <v>19669</v>
      </c>
      <c r="E21" s="254">
        <v>28300</v>
      </c>
      <c r="F21" s="254">
        <v>28494</v>
      </c>
      <c r="G21" s="254">
        <v>10563</v>
      </c>
      <c r="H21" s="254">
        <v>9303</v>
      </c>
      <c r="I21" s="254">
        <v>8062</v>
      </c>
      <c r="J21" s="257">
        <v>13479</v>
      </c>
      <c r="L21" s="222"/>
      <c r="M21" s="256">
        <v>0.4388123442981342</v>
      </c>
      <c r="N21" s="257">
        <v>8631</v>
      </c>
      <c r="O21" s="258">
        <v>6.8551236749117006E-3</v>
      </c>
      <c r="P21" s="257">
        <v>194</v>
      </c>
      <c r="Q21" s="258">
        <f t="shared" si="0"/>
        <v>-0.62929037692145717</v>
      </c>
      <c r="R21" s="257">
        <f t="shared" si="1"/>
        <v>-17931</v>
      </c>
      <c r="S21" s="258">
        <f t="shared" si="2"/>
        <v>-0.11928429423459241</v>
      </c>
      <c r="T21" s="257">
        <f t="shared" si="3"/>
        <v>-1260</v>
      </c>
      <c r="U21" s="258">
        <f t="shared" si="4"/>
        <v>-0.13339782865742233</v>
      </c>
      <c r="V21" s="257">
        <f t="shared" si="5"/>
        <v>-1241</v>
      </c>
      <c r="W21" s="258">
        <v>0.16338684619368204</v>
      </c>
      <c r="X21" s="257">
        <v>1893</v>
      </c>
      <c r="Z21" s="224"/>
    </row>
    <row r="22" spans="2:28" x14ac:dyDescent="0.35">
      <c r="B22" s="303" t="s">
        <v>43</v>
      </c>
      <c r="C22" s="219"/>
      <c r="D22" s="253">
        <v>4430</v>
      </c>
      <c r="E22" s="254">
        <v>6258</v>
      </c>
      <c r="F22" s="254">
        <v>4718</v>
      </c>
      <c r="G22" s="254">
        <v>5035</v>
      </c>
      <c r="H22" s="254">
        <v>6525</v>
      </c>
      <c r="I22" s="254">
        <v>7096</v>
      </c>
      <c r="J22" s="257">
        <v>6430</v>
      </c>
      <c r="L22" s="222"/>
      <c r="M22" s="256">
        <v>0.41264108352144468</v>
      </c>
      <c r="N22" s="257">
        <v>1828</v>
      </c>
      <c r="O22" s="258">
        <v>-0.24608501118568238</v>
      </c>
      <c r="P22" s="257">
        <v>-1540</v>
      </c>
      <c r="Q22" s="258">
        <f t="shared" si="0"/>
        <v>6.7189487070792753E-2</v>
      </c>
      <c r="R22" s="257">
        <f t="shared" si="1"/>
        <v>317</v>
      </c>
      <c r="S22" s="258">
        <f t="shared" si="2"/>
        <v>0.29592850049652442</v>
      </c>
      <c r="T22" s="257">
        <f t="shared" si="3"/>
        <v>1490</v>
      </c>
      <c r="U22" s="258">
        <f t="shared" si="4"/>
        <v>8.7509578544061384E-2</v>
      </c>
      <c r="V22" s="257">
        <f t="shared" si="5"/>
        <v>571</v>
      </c>
      <c r="W22" s="258">
        <v>-3.3809166040571048E-2</v>
      </c>
      <c r="X22" s="257">
        <v>-225</v>
      </c>
      <c r="Z22" s="224"/>
    </row>
    <row r="23" spans="2:28" x14ac:dyDescent="0.35">
      <c r="B23" s="303" t="s">
        <v>44</v>
      </c>
      <c r="C23" s="219"/>
      <c r="D23" s="253">
        <v>1465</v>
      </c>
      <c r="E23" s="254">
        <v>836</v>
      </c>
      <c r="F23" s="254">
        <v>801</v>
      </c>
      <c r="G23" s="254">
        <v>1019</v>
      </c>
      <c r="H23" s="254">
        <v>768</v>
      </c>
      <c r="I23" s="254">
        <v>659</v>
      </c>
      <c r="J23" s="257">
        <v>403</v>
      </c>
      <c r="K23" s="304"/>
      <c r="L23" s="219"/>
      <c r="M23" s="256">
        <v>-0.42935153583617747</v>
      </c>
      <c r="N23" s="257">
        <v>-629</v>
      </c>
      <c r="O23" s="258">
        <v>-4.186602870813394E-2</v>
      </c>
      <c r="P23" s="257">
        <v>-35</v>
      </c>
      <c r="Q23" s="258">
        <f t="shared" si="0"/>
        <v>0.27215980024968789</v>
      </c>
      <c r="R23" s="257">
        <f t="shared" si="1"/>
        <v>218</v>
      </c>
      <c r="S23" s="258">
        <f t="shared" si="2"/>
        <v>-0.24631992149165849</v>
      </c>
      <c r="T23" s="257">
        <f t="shared" si="3"/>
        <v>-251</v>
      </c>
      <c r="U23" s="258">
        <f t="shared" si="4"/>
        <v>-0.14192708333333337</v>
      </c>
      <c r="V23" s="257">
        <f t="shared" si="5"/>
        <v>-109</v>
      </c>
      <c r="W23" s="258">
        <v>-0.40648011782032401</v>
      </c>
      <c r="X23" s="257">
        <v>-276</v>
      </c>
      <c r="Z23" s="224"/>
    </row>
    <row r="24" spans="2:28" x14ac:dyDescent="0.35">
      <c r="B24" s="303" t="s">
        <v>45</v>
      </c>
      <c r="C24" s="219"/>
      <c r="D24" s="253">
        <v>13794</v>
      </c>
      <c r="E24" s="254">
        <v>13680</v>
      </c>
      <c r="F24" s="254">
        <v>13558</v>
      </c>
      <c r="G24" s="254">
        <v>13090</v>
      </c>
      <c r="H24" s="254">
        <v>13861</v>
      </c>
      <c r="I24" s="254">
        <v>14769</v>
      </c>
      <c r="J24" s="257">
        <v>14534</v>
      </c>
      <c r="L24" s="222"/>
      <c r="M24" s="256">
        <v>-8.2644628099173278E-3</v>
      </c>
      <c r="N24" s="257">
        <v>-114</v>
      </c>
      <c r="O24" s="258">
        <v>-8.9181286549707695E-3</v>
      </c>
      <c r="P24" s="257">
        <v>-122</v>
      </c>
      <c r="Q24" s="258">
        <f t="shared" si="0"/>
        <v>-3.451836554064025E-2</v>
      </c>
      <c r="R24" s="257">
        <f t="shared" si="1"/>
        <v>-468</v>
      </c>
      <c r="S24" s="258">
        <f t="shared" si="2"/>
        <v>5.8899923605805871E-2</v>
      </c>
      <c r="T24" s="257">
        <f t="shared" si="3"/>
        <v>771</v>
      </c>
      <c r="U24" s="258">
        <f t="shared" si="4"/>
        <v>6.5507539138590198E-2</v>
      </c>
      <c r="V24" s="257">
        <f t="shared" si="5"/>
        <v>908</v>
      </c>
      <c r="W24" s="258">
        <v>-5.0657174151149675E-3</v>
      </c>
      <c r="X24" s="257">
        <v>-74</v>
      </c>
      <c r="Z24" s="224"/>
    </row>
    <row r="25" spans="2:28" x14ac:dyDescent="0.35">
      <c r="B25" s="303" t="s">
        <v>46</v>
      </c>
      <c r="C25" s="219"/>
      <c r="D25" s="253">
        <v>3067</v>
      </c>
      <c r="E25" s="254">
        <v>3116</v>
      </c>
      <c r="F25" s="254">
        <v>3168</v>
      </c>
      <c r="G25" s="254">
        <v>3686</v>
      </c>
      <c r="H25" s="254">
        <v>1997</v>
      </c>
      <c r="I25" s="254">
        <v>1466</v>
      </c>
      <c r="J25" s="257">
        <v>1211</v>
      </c>
      <c r="L25" s="222"/>
      <c r="M25" s="256">
        <v>1.5976524290837846E-2</v>
      </c>
      <c r="N25" s="257">
        <v>49</v>
      </c>
      <c r="O25" s="258">
        <v>1.6688061617458283E-2</v>
      </c>
      <c r="P25" s="257">
        <v>52</v>
      </c>
      <c r="Q25" s="258">
        <f t="shared" si="0"/>
        <v>0.16351010101010099</v>
      </c>
      <c r="R25" s="257">
        <f t="shared" si="1"/>
        <v>518</v>
      </c>
      <c r="S25" s="258">
        <f t="shared" si="2"/>
        <v>-0.45822029300054257</v>
      </c>
      <c r="T25" s="257">
        <f t="shared" si="3"/>
        <v>-1689</v>
      </c>
      <c r="U25" s="258">
        <f t="shared" si="4"/>
        <v>-0.26589884827240862</v>
      </c>
      <c r="V25" s="257">
        <f t="shared" si="5"/>
        <v>-531</v>
      </c>
      <c r="W25" s="258">
        <v>-0.25108225108225113</v>
      </c>
      <c r="X25" s="257">
        <v>-406</v>
      </c>
      <c r="Z25" s="224"/>
    </row>
    <row r="26" spans="2:28" x14ac:dyDescent="0.35">
      <c r="B26" s="305" t="s">
        <v>1</v>
      </c>
      <c r="C26" s="219"/>
      <c r="D26" s="260">
        <v>186</v>
      </c>
      <c r="E26" s="261">
        <v>148</v>
      </c>
      <c r="F26" s="261">
        <v>243</v>
      </c>
      <c r="G26" s="261">
        <v>188</v>
      </c>
      <c r="H26" s="261">
        <v>251</v>
      </c>
      <c r="I26" s="261">
        <v>321</v>
      </c>
      <c r="J26" s="265">
        <v>291</v>
      </c>
      <c r="K26" s="1225"/>
      <c r="L26" s="219"/>
      <c r="M26" s="264">
        <v>-0.20430107526881724</v>
      </c>
      <c r="N26" s="265">
        <v>-38</v>
      </c>
      <c r="O26" s="266">
        <v>0.64189189189189189</v>
      </c>
      <c r="P26" s="265">
        <v>95</v>
      </c>
      <c r="Q26" s="266">
        <f t="shared" si="0"/>
        <v>-0.22633744855967075</v>
      </c>
      <c r="R26" s="265">
        <f t="shared" si="1"/>
        <v>-55</v>
      </c>
      <c r="S26" s="266">
        <f t="shared" si="2"/>
        <v>0.33510638297872331</v>
      </c>
      <c r="T26" s="265">
        <f t="shared" si="3"/>
        <v>63</v>
      </c>
      <c r="U26" s="266">
        <f t="shared" si="4"/>
        <v>0.2788844621513944</v>
      </c>
      <c r="V26" s="265">
        <f t="shared" si="5"/>
        <v>70</v>
      </c>
      <c r="W26" s="266">
        <v>-0.14662756598240467</v>
      </c>
      <c r="X26" s="257">
        <v>-50</v>
      </c>
      <c r="Z26" s="224"/>
      <c r="AA26" s="224"/>
      <c r="AB26" s="286"/>
    </row>
    <row r="27" spans="2:28" x14ac:dyDescent="0.35">
      <c r="B27" s="235" t="s">
        <v>0</v>
      </c>
      <c r="C27" s="219"/>
      <c r="D27" s="1226">
        <f>SUM(D9:D26)</f>
        <v>250037</v>
      </c>
      <c r="E27" s="306">
        <f>SUM(E9:E26)</f>
        <v>269854</v>
      </c>
      <c r="F27" s="307">
        <f>SUM(F9:F26)</f>
        <v>232243</v>
      </c>
      <c r="G27" s="306">
        <f>SUM(G9:G26)</f>
        <v>193436</v>
      </c>
      <c r="H27" s="307">
        <v>177423</v>
      </c>
      <c r="I27" s="306">
        <v>155241</v>
      </c>
      <c r="J27" s="306">
        <f>SUM(J9:J26)</f>
        <v>129019</v>
      </c>
      <c r="K27" s="308"/>
      <c r="L27" s="222"/>
      <c r="M27" s="240">
        <f>E27/D27-1</f>
        <v>7.92562700720294E-2</v>
      </c>
      <c r="N27" s="241">
        <f>E27-D27</f>
        <v>19817</v>
      </c>
      <c r="O27" s="242">
        <f>F27/E27-1</f>
        <v>-0.13937536593861866</v>
      </c>
      <c r="P27" s="243">
        <f>F27-E27</f>
        <v>-37611</v>
      </c>
      <c r="Q27" s="242">
        <f t="shared" si="0"/>
        <v>-0.16709653251120593</v>
      </c>
      <c r="R27" s="237">
        <f t="shared" si="1"/>
        <v>-38807</v>
      </c>
      <c r="S27" s="242">
        <f t="shared" si="2"/>
        <v>-8.2781902024442244E-2</v>
      </c>
      <c r="T27" s="243">
        <f t="shared" si="3"/>
        <v>-16013</v>
      </c>
      <c r="U27" s="309">
        <f t="shared" si="4"/>
        <v>-0.12502324952232802</v>
      </c>
      <c r="V27" s="237">
        <f t="shared" si="5"/>
        <v>-22182</v>
      </c>
      <c r="W27" s="242">
        <v>-0.31932617939708563</v>
      </c>
      <c r="X27" s="243">
        <v>-60527</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EVO_sinPIA!D9:J9</xm:f>
              <xm:sqref>K9</xm:sqref>
            </x14:sparkline>
            <x14:sparkline>
              <xm:f>EVO_sinPIA!D10:J10</xm:f>
              <xm:sqref>K10</xm:sqref>
            </x14:sparkline>
            <x14:sparkline>
              <xm:f>EVO_sinPIA!D11:J11</xm:f>
              <xm:sqref>K11</xm:sqref>
            </x14:sparkline>
            <x14:sparkline>
              <xm:f>EVO_sinPIA!D12:J12</xm:f>
              <xm:sqref>K12</xm:sqref>
            </x14:sparkline>
            <x14:sparkline>
              <xm:f>EVO_sinPIA!D13:J13</xm:f>
              <xm:sqref>K13</xm:sqref>
            </x14:sparkline>
            <x14:sparkline>
              <xm:f>EVO_sinPIA!D14:J14</xm:f>
              <xm:sqref>K14</xm:sqref>
            </x14:sparkline>
            <x14:sparkline>
              <xm:f>EVO_sinPIA!D15:J15</xm:f>
              <xm:sqref>K15</xm:sqref>
            </x14:sparkline>
            <x14:sparkline>
              <xm:f>EVO_sinPIA!D16:J16</xm:f>
              <xm:sqref>K16</xm:sqref>
            </x14:sparkline>
            <x14:sparkline>
              <xm:f>EVO_sinPIA!D17:J17</xm:f>
              <xm:sqref>K17</xm:sqref>
            </x14:sparkline>
            <x14:sparkline>
              <xm:f>EVO_sinPIA!D18:J18</xm:f>
              <xm:sqref>K18</xm:sqref>
            </x14:sparkline>
            <x14:sparkline>
              <xm:f>EVO_sinPIA!D19:J19</xm:f>
              <xm:sqref>K19</xm:sqref>
            </x14:sparkline>
            <x14:sparkline>
              <xm:f>EVO_sinPIA!D20:J20</xm:f>
              <xm:sqref>K20</xm:sqref>
            </x14:sparkline>
            <x14:sparkline>
              <xm:f>EVO_sinPIA!D21:J21</xm:f>
              <xm:sqref>K21</xm:sqref>
            </x14:sparkline>
            <x14:sparkline>
              <xm:f>EVO_sinPIA!D22:J22</xm:f>
              <xm:sqref>K22</xm:sqref>
            </x14:sparkline>
            <x14:sparkline>
              <xm:f>EVO_sinPIA!D23:J23</xm:f>
              <xm:sqref>K23</xm:sqref>
            </x14:sparkline>
            <x14:sparkline>
              <xm:f>EVO_sinPIA!D24:J24</xm:f>
              <xm:sqref>K24</xm:sqref>
            </x14:sparkline>
            <x14:sparkline>
              <xm:f>EVO_sinPIA!D25:J25</xm:f>
              <xm:sqref>K25</xm:sqref>
            </x14:sparkline>
            <x14:sparkline>
              <xm:f>EVO_sinPIA!D26:J26</xm:f>
              <xm:sqref>K26</xm:sqref>
            </x14:sparkline>
            <x14:sparkline>
              <xm:f>EVO_sinPIA!D27:J27</xm:f>
              <xm:sqref>K27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05" t="s">
        <v>464</v>
      </c>
      <c r="C6" s="1505"/>
      <c r="D6" s="1505"/>
      <c r="E6" s="1505"/>
      <c r="F6" s="1505"/>
      <c r="G6" s="1505"/>
      <c r="H6" s="1505"/>
      <c r="I6" s="1505"/>
      <c r="J6" s="1505"/>
      <c r="K6" s="1505"/>
      <c r="L6" s="1505"/>
      <c r="M6" s="1505"/>
      <c r="N6" s="1505"/>
      <c r="O6" s="1016"/>
    </row>
    <row r="7" spans="1:17" s="621" customFormat="1" ht="24.75" customHeight="1" x14ac:dyDescent="0.25">
      <c r="A7" s="1015"/>
      <c r="B7" s="1505"/>
      <c r="C7" s="1505"/>
      <c r="D7" s="1505"/>
      <c r="E7" s="1505"/>
      <c r="F7" s="1505"/>
      <c r="G7" s="1505"/>
      <c r="H7" s="1505"/>
      <c r="I7" s="1505"/>
      <c r="J7" s="1505"/>
      <c r="K7" s="1505"/>
      <c r="L7" s="1505"/>
      <c r="M7" s="1505"/>
      <c r="N7" s="1505"/>
      <c r="O7" s="1016"/>
    </row>
    <row r="8" spans="1:17" s="621" customFormat="1" ht="15.75" customHeight="1" x14ac:dyDescent="0.25">
      <c r="A8" s="1015"/>
      <c r="B8" s="1645" t="s">
        <v>491</v>
      </c>
      <c r="C8" s="1645"/>
      <c r="D8" s="1645"/>
      <c r="E8" s="1645"/>
      <c r="F8" s="1645"/>
      <c r="G8" s="1645"/>
      <c r="H8" s="1645"/>
      <c r="I8" s="1645"/>
      <c r="J8" s="1645"/>
      <c r="K8" s="1645"/>
      <c r="L8" s="1645"/>
      <c r="M8" s="1645"/>
      <c r="N8" s="1645"/>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46" t="s">
        <v>33</v>
      </c>
      <c r="D11" s="1646"/>
      <c r="E11" s="1646"/>
      <c r="L11" s="101">
        <v>1</v>
      </c>
      <c r="M11" s="101">
        <v>3</v>
      </c>
      <c r="N11" s="101">
        <v>4</v>
      </c>
      <c r="O11" s="101">
        <v>5</v>
      </c>
      <c r="P11" s="101">
        <v>6</v>
      </c>
    </row>
    <row r="12" spans="1:17" s="101" customFormat="1" x14ac:dyDescent="0.3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137346</v>
      </c>
      <c r="D13" s="1019">
        <v>130904</v>
      </c>
      <c r="E13" s="1019">
        <v>6442</v>
      </c>
      <c r="F13" s="1020">
        <v>0.95309655905523272</v>
      </c>
      <c r="G13" s="1020">
        <v>4.6903440944767227E-2</v>
      </c>
      <c r="I13" s="101">
        <v>9</v>
      </c>
      <c r="J13" s="101">
        <v>1</v>
      </c>
      <c r="K13" s="101">
        <v>8</v>
      </c>
      <c r="L13" s="101" t="s">
        <v>4</v>
      </c>
      <c r="M13" s="1019">
        <v>41281</v>
      </c>
      <c r="N13" s="1019">
        <v>63</v>
      </c>
      <c r="O13" s="1020">
        <v>0.99847619969040247</v>
      </c>
      <c r="P13" s="1020">
        <v>1.5238003095975233E-3</v>
      </c>
      <c r="Q13" s="1020">
        <v>0.937702926087157</v>
      </c>
    </row>
    <row r="14" spans="1:17" s="101" customFormat="1" x14ac:dyDescent="0.35">
      <c r="B14" s="101" t="s">
        <v>7</v>
      </c>
      <c r="C14" s="1019">
        <v>15885</v>
      </c>
      <c r="D14" s="1019">
        <v>15858</v>
      </c>
      <c r="E14" s="1019">
        <v>27</v>
      </c>
      <c r="F14" s="1020">
        <v>0.99830028328611897</v>
      </c>
      <c r="G14" s="1020">
        <v>1.6997167138810198E-3</v>
      </c>
      <c r="I14" s="101">
        <v>2</v>
      </c>
      <c r="J14" s="101">
        <v>2</v>
      </c>
      <c r="K14" s="101">
        <v>2</v>
      </c>
      <c r="L14" s="101" t="s">
        <v>7</v>
      </c>
      <c r="M14" s="1019">
        <v>15858</v>
      </c>
      <c r="N14" s="1019">
        <v>27</v>
      </c>
      <c r="O14" s="1020">
        <v>0.99830028328611897</v>
      </c>
      <c r="P14" s="1020">
        <v>1.6997167138810198E-3</v>
      </c>
      <c r="Q14" s="1020">
        <v>0.937702926087157</v>
      </c>
    </row>
    <row r="15" spans="1:17" s="101" customFormat="1" x14ac:dyDescent="0.35">
      <c r="B15" s="101" t="s">
        <v>37</v>
      </c>
      <c r="C15" s="1019">
        <v>10949</v>
      </c>
      <c r="D15" s="1019">
        <v>10752</v>
      </c>
      <c r="E15" s="1019">
        <v>197</v>
      </c>
      <c r="F15" s="1020">
        <v>0.98200748926842629</v>
      </c>
      <c r="G15" s="1020">
        <v>1.7992510731573659E-2</v>
      </c>
      <c r="I15" s="101">
        <v>5</v>
      </c>
      <c r="J15" s="101">
        <v>3</v>
      </c>
      <c r="K15" s="101">
        <v>13</v>
      </c>
      <c r="L15" s="101" t="s">
        <v>35</v>
      </c>
      <c r="M15" s="1019">
        <v>26517</v>
      </c>
      <c r="N15" s="1019">
        <v>247</v>
      </c>
      <c r="O15" s="1020">
        <v>0.99077118517411444</v>
      </c>
      <c r="P15" s="1020">
        <v>9.2288148258855181E-3</v>
      </c>
      <c r="Q15" s="1020">
        <v>0.937702926087157</v>
      </c>
    </row>
    <row r="16" spans="1:17" s="101" customFormat="1" x14ac:dyDescent="0.35">
      <c r="B16" s="101" t="s">
        <v>38</v>
      </c>
      <c r="C16" s="1019">
        <v>11458</v>
      </c>
      <c r="D16" s="1019">
        <v>10477</v>
      </c>
      <c r="E16" s="1019">
        <v>981</v>
      </c>
      <c r="F16" s="1020">
        <v>0.91438296386803974</v>
      </c>
      <c r="G16" s="1020">
        <v>8.56170361319602E-2</v>
      </c>
      <c r="I16" s="101">
        <v>14</v>
      </c>
      <c r="J16" s="101">
        <v>4</v>
      </c>
      <c r="K16" s="101">
        <v>17</v>
      </c>
      <c r="L16" s="101" t="s">
        <v>44</v>
      </c>
      <c r="M16" s="1019">
        <v>6242</v>
      </c>
      <c r="N16" s="1019">
        <v>78</v>
      </c>
      <c r="O16" s="1020">
        <v>0.98765822784810131</v>
      </c>
      <c r="P16" s="1020">
        <v>1.2341772151898734E-2</v>
      </c>
      <c r="Q16" s="1020">
        <v>0.937702926087157</v>
      </c>
    </row>
    <row r="17" spans="2:17" s="101" customFormat="1" x14ac:dyDescent="0.35">
      <c r="B17" s="101" t="s">
        <v>6</v>
      </c>
      <c r="C17" s="1019">
        <v>18049</v>
      </c>
      <c r="D17" s="1019">
        <v>15570</v>
      </c>
      <c r="E17" s="1019">
        <v>2479</v>
      </c>
      <c r="F17" s="1020">
        <v>0.86265167045265667</v>
      </c>
      <c r="G17" s="1020">
        <v>0.13734832954734336</v>
      </c>
      <c r="I17" s="101">
        <v>20</v>
      </c>
      <c r="J17" s="101">
        <v>5</v>
      </c>
      <c r="K17" s="101">
        <v>3</v>
      </c>
      <c r="L17" s="101" t="s">
        <v>37</v>
      </c>
      <c r="M17" s="1019">
        <v>10752</v>
      </c>
      <c r="N17" s="1019">
        <v>197</v>
      </c>
      <c r="O17" s="1020">
        <v>0.98200748926842629</v>
      </c>
      <c r="P17" s="1020">
        <v>1.7992510731573659E-2</v>
      </c>
      <c r="Q17" s="1020">
        <v>0.937702926087157</v>
      </c>
    </row>
    <row r="18" spans="2:17" s="101" customFormat="1" x14ac:dyDescent="0.35">
      <c r="B18" s="101" t="s">
        <v>5</v>
      </c>
      <c r="C18" s="1019">
        <v>8031</v>
      </c>
      <c r="D18" s="1019">
        <v>7732</v>
      </c>
      <c r="E18" s="1019">
        <v>299</v>
      </c>
      <c r="F18" s="1020">
        <v>0.96276926908230609</v>
      </c>
      <c r="G18" s="1020">
        <v>3.7230730917693938E-2</v>
      </c>
      <c r="I18" s="101">
        <v>6</v>
      </c>
      <c r="J18" s="101">
        <v>6</v>
      </c>
      <c r="K18" s="101">
        <v>6</v>
      </c>
      <c r="L18" s="101" t="s">
        <v>5</v>
      </c>
      <c r="M18" s="1019">
        <v>7732</v>
      </c>
      <c r="N18" s="1019">
        <v>299</v>
      </c>
      <c r="O18" s="1020">
        <v>0.96276926908230609</v>
      </c>
      <c r="P18" s="1020">
        <v>3.7230730917693938E-2</v>
      </c>
      <c r="Q18" s="1020">
        <v>0.937702926087157</v>
      </c>
    </row>
    <row r="19" spans="2:17" s="101" customFormat="1" x14ac:dyDescent="0.35">
      <c r="B19" s="101" t="s">
        <v>40</v>
      </c>
      <c r="C19" s="1019">
        <v>26088</v>
      </c>
      <c r="D19" s="1019">
        <v>24925</v>
      </c>
      <c r="E19" s="1019">
        <v>1163</v>
      </c>
      <c r="F19" s="1020">
        <v>0.9554201165286722</v>
      </c>
      <c r="G19" s="1020">
        <v>4.4579883471327811E-2</v>
      </c>
      <c r="I19" s="101">
        <v>7</v>
      </c>
      <c r="J19" s="101">
        <v>7</v>
      </c>
      <c r="K19" s="101">
        <v>7</v>
      </c>
      <c r="L19" s="101" t="s">
        <v>40</v>
      </c>
      <c r="M19" s="1019">
        <v>24925</v>
      </c>
      <c r="N19" s="1019">
        <v>1163</v>
      </c>
      <c r="O19" s="1020">
        <v>0.9554201165286722</v>
      </c>
      <c r="P19" s="1020">
        <v>4.4579883471327811E-2</v>
      </c>
      <c r="Q19" s="1020">
        <v>0.937702926087157</v>
      </c>
    </row>
    <row r="20" spans="2:17" s="101" customFormat="1" x14ac:dyDescent="0.35">
      <c r="B20" s="101" t="s">
        <v>4</v>
      </c>
      <c r="C20" s="1019">
        <v>41344</v>
      </c>
      <c r="D20" s="1019">
        <v>41281</v>
      </c>
      <c r="E20" s="1019">
        <v>63</v>
      </c>
      <c r="F20" s="1020">
        <v>0.99847619969040247</v>
      </c>
      <c r="G20" s="1020">
        <v>1.5238003095975233E-3</v>
      </c>
      <c r="I20" s="101">
        <v>1</v>
      </c>
      <c r="J20" s="101">
        <v>8</v>
      </c>
      <c r="K20" s="101">
        <v>10</v>
      </c>
      <c r="L20" s="101" t="s">
        <v>39</v>
      </c>
      <c r="M20" s="1019">
        <v>569</v>
      </c>
      <c r="N20" s="1019">
        <v>27</v>
      </c>
      <c r="O20" s="1020">
        <v>0.95469798657718119</v>
      </c>
      <c r="P20" s="1020">
        <v>4.5302013422818789E-2</v>
      </c>
      <c r="Q20" s="1020">
        <v>0.937702926087157</v>
      </c>
    </row>
    <row r="21" spans="2:17" s="101" customFormat="1" x14ac:dyDescent="0.35">
      <c r="B21" s="101" t="s">
        <v>41</v>
      </c>
      <c r="C21" s="1019">
        <v>100637</v>
      </c>
      <c r="D21" s="1019">
        <v>89587</v>
      </c>
      <c r="E21" s="1019">
        <v>11050</v>
      </c>
      <c r="F21" s="1020">
        <v>0.89019942963323628</v>
      </c>
      <c r="G21" s="1020">
        <v>0.10980057036676372</v>
      </c>
      <c r="I21" s="101">
        <v>18</v>
      </c>
      <c r="J21" s="101">
        <v>9</v>
      </c>
      <c r="K21" s="101">
        <v>1</v>
      </c>
      <c r="L21" s="101" t="s">
        <v>8</v>
      </c>
      <c r="M21" s="1019">
        <v>130904</v>
      </c>
      <c r="N21" s="1019">
        <v>6442</v>
      </c>
      <c r="O21" s="1020">
        <v>0.95309655905523272</v>
      </c>
      <c r="P21" s="1020">
        <v>4.6903440944767227E-2</v>
      </c>
      <c r="Q21" s="1020">
        <v>0.937702926087157</v>
      </c>
    </row>
    <row r="22" spans="2:17" s="101" customFormat="1" x14ac:dyDescent="0.35">
      <c r="B22" s="101" t="s">
        <v>39</v>
      </c>
      <c r="C22" s="1019">
        <v>596</v>
      </c>
      <c r="D22" s="1019">
        <v>569</v>
      </c>
      <c r="E22" s="1019">
        <v>27</v>
      </c>
      <c r="F22" s="1020">
        <v>0.95469798657718119</v>
      </c>
      <c r="G22" s="1020">
        <v>4.5302013422818789E-2</v>
      </c>
      <c r="I22" s="101">
        <v>8</v>
      </c>
      <c r="J22" s="101">
        <v>10</v>
      </c>
      <c r="K22" s="101">
        <v>11</v>
      </c>
      <c r="L22" s="101" t="s">
        <v>3</v>
      </c>
      <c r="M22" s="1019">
        <v>60302</v>
      </c>
      <c r="N22" s="1019">
        <v>3465</v>
      </c>
      <c r="O22" s="1020">
        <v>0.94566154907710887</v>
      </c>
      <c r="P22" s="1020">
        <v>5.4338450922891149E-2</v>
      </c>
      <c r="Q22" s="1020">
        <v>0.937702926087157</v>
      </c>
    </row>
    <row r="23" spans="2:17" s="101" customFormat="1" x14ac:dyDescent="0.35">
      <c r="B23" s="101" t="s">
        <v>3</v>
      </c>
      <c r="C23" s="1019">
        <v>63767</v>
      </c>
      <c r="D23" s="1019">
        <v>60302</v>
      </c>
      <c r="E23" s="1019">
        <v>3465</v>
      </c>
      <c r="F23" s="1020">
        <v>0.94566154907710887</v>
      </c>
      <c r="G23" s="1020">
        <v>5.4338450922891149E-2</v>
      </c>
      <c r="I23" s="101">
        <v>10</v>
      </c>
      <c r="J23" s="101">
        <v>11</v>
      </c>
      <c r="K23" s="101">
        <v>14</v>
      </c>
      <c r="L23" s="101" t="s">
        <v>42</v>
      </c>
      <c r="M23" s="1019">
        <v>70662</v>
      </c>
      <c r="N23" s="1019">
        <v>4332</v>
      </c>
      <c r="O23" s="1020">
        <v>0.94223537883030639</v>
      </c>
      <c r="P23" s="1020">
        <v>5.7764621169693574E-2</v>
      </c>
      <c r="Q23" s="1020">
        <v>0.937702926087157</v>
      </c>
    </row>
    <row r="24" spans="2:17" s="101" customFormat="1" x14ac:dyDescent="0.35">
      <c r="B24" s="101" t="s">
        <v>2</v>
      </c>
      <c r="C24" s="1019">
        <v>13666</v>
      </c>
      <c r="D24" s="1019">
        <v>12343</v>
      </c>
      <c r="E24" s="1019">
        <v>1323</v>
      </c>
      <c r="F24" s="1020">
        <v>0.90319039953168445</v>
      </c>
      <c r="G24" s="1020">
        <v>9.6809600468315521E-2</v>
      </c>
      <c r="I24" s="101">
        <v>15</v>
      </c>
      <c r="J24" s="101">
        <v>12</v>
      </c>
      <c r="K24" s="101">
        <v>20</v>
      </c>
      <c r="L24" s="101" t="s">
        <v>108</v>
      </c>
      <c r="M24" s="1019">
        <v>569527</v>
      </c>
      <c r="N24" s="1019">
        <v>37837</v>
      </c>
      <c r="O24" s="1020">
        <v>0.937702926087157</v>
      </c>
      <c r="P24" s="1020">
        <v>6.2297073912843039E-2</v>
      </c>
      <c r="Q24" s="1020">
        <v>0.937702926087157</v>
      </c>
    </row>
    <row r="25" spans="2:17" s="101" customFormat="1" x14ac:dyDescent="0.35">
      <c r="B25" s="101" t="s">
        <v>35</v>
      </c>
      <c r="C25" s="1019">
        <v>26764</v>
      </c>
      <c r="D25" s="1019">
        <v>26517</v>
      </c>
      <c r="E25" s="1019">
        <v>247</v>
      </c>
      <c r="F25" s="1020">
        <v>0.99077118517411444</v>
      </c>
      <c r="G25" s="1020">
        <v>9.2288148258855181E-3</v>
      </c>
      <c r="I25" s="101">
        <v>3</v>
      </c>
      <c r="J25" s="101">
        <v>13</v>
      </c>
      <c r="K25" s="101">
        <v>19</v>
      </c>
      <c r="L25" s="101" t="s">
        <v>46</v>
      </c>
      <c r="M25" s="1019">
        <v>4058</v>
      </c>
      <c r="N25" s="1019">
        <v>329</v>
      </c>
      <c r="O25" s="1020">
        <v>0.92500569865511739</v>
      </c>
      <c r="P25" s="1020">
        <v>7.4994301344882608E-2</v>
      </c>
      <c r="Q25" s="1020">
        <v>0.937702926087157</v>
      </c>
    </row>
    <row r="26" spans="2:17" s="101" customFormat="1" x14ac:dyDescent="0.35">
      <c r="B26" s="101" t="s">
        <v>42</v>
      </c>
      <c r="C26" s="1019">
        <v>74994</v>
      </c>
      <c r="D26" s="1019">
        <v>70662</v>
      </c>
      <c r="E26" s="1019">
        <v>4332</v>
      </c>
      <c r="F26" s="1020">
        <v>0.94223537883030639</v>
      </c>
      <c r="G26" s="1020">
        <v>5.7764621169693574E-2</v>
      </c>
      <c r="I26" s="101">
        <v>11</v>
      </c>
      <c r="J26" s="101">
        <v>14</v>
      </c>
      <c r="K26" s="101">
        <v>4</v>
      </c>
      <c r="L26" s="101" t="s">
        <v>38</v>
      </c>
      <c r="M26" s="1019">
        <v>10477</v>
      </c>
      <c r="N26" s="1019">
        <v>981</v>
      </c>
      <c r="O26" s="1020">
        <v>0.91438296386803974</v>
      </c>
      <c r="P26" s="1020">
        <v>8.56170361319602E-2</v>
      </c>
      <c r="Q26" s="1020">
        <v>0.937702926087157</v>
      </c>
    </row>
    <row r="27" spans="2:17" s="101" customFormat="1" x14ac:dyDescent="0.35">
      <c r="B27" s="101" t="s">
        <v>47</v>
      </c>
      <c r="C27" s="1019">
        <v>862</v>
      </c>
      <c r="D27" s="1019">
        <v>776</v>
      </c>
      <c r="E27" s="1019">
        <v>86</v>
      </c>
      <c r="F27" s="1020">
        <v>0.90023201856148494</v>
      </c>
      <c r="G27" s="1020">
        <v>9.9767981438515077E-2</v>
      </c>
      <c r="I27" s="101">
        <v>17</v>
      </c>
      <c r="J27" s="101">
        <v>15</v>
      </c>
      <c r="K27" s="101">
        <v>12</v>
      </c>
      <c r="L27" s="101" t="s">
        <v>2</v>
      </c>
      <c r="M27" s="1019">
        <v>12343</v>
      </c>
      <c r="N27" s="1019">
        <v>1323</v>
      </c>
      <c r="O27" s="1020">
        <v>0.90319039953168445</v>
      </c>
      <c r="P27" s="1020">
        <v>9.6809600468315521E-2</v>
      </c>
      <c r="Q27" s="1020">
        <v>0.937702926087157</v>
      </c>
    </row>
    <row r="28" spans="2:17" s="101" customFormat="1" x14ac:dyDescent="0.35">
      <c r="B28" s="101" t="s">
        <v>43</v>
      </c>
      <c r="C28" s="1019">
        <v>19227</v>
      </c>
      <c r="D28" s="1019">
        <v>17314</v>
      </c>
      <c r="E28" s="1019">
        <v>1913</v>
      </c>
      <c r="F28" s="1020">
        <v>0.90050449888178086</v>
      </c>
      <c r="G28" s="1020">
        <v>9.9495501118219171E-2</v>
      </c>
      <c r="I28" s="101">
        <v>16</v>
      </c>
      <c r="J28" s="101">
        <v>16</v>
      </c>
      <c r="K28" s="101">
        <v>16</v>
      </c>
      <c r="L28" s="101" t="s">
        <v>43</v>
      </c>
      <c r="M28" s="1019">
        <v>17314</v>
      </c>
      <c r="N28" s="1019">
        <v>1913</v>
      </c>
      <c r="O28" s="1020">
        <v>0.90050449888178086</v>
      </c>
      <c r="P28" s="1020">
        <v>9.9495501118219171E-2</v>
      </c>
      <c r="Q28" s="1020">
        <v>0.937702926087157</v>
      </c>
    </row>
    <row r="29" spans="2:17" s="101" customFormat="1" x14ac:dyDescent="0.35">
      <c r="B29" s="101" t="s">
        <v>44</v>
      </c>
      <c r="C29" s="1019">
        <v>6320</v>
      </c>
      <c r="D29" s="1019">
        <v>6242</v>
      </c>
      <c r="E29" s="1019">
        <v>78</v>
      </c>
      <c r="F29" s="1020">
        <v>0.98765822784810131</v>
      </c>
      <c r="G29" s="1020">
        <v>1.2341772151898734E-2</v>
      </c>
      <c r="I29" s="101">
        <v>4</v>
      </c>
      <c r="J29" s="101">
        <v>17</v>
      </c>
      <c r="K29" s="101">
        <v>15</v>
      </c>
      <c r="L29" s="101" t="s">
        <v>47</v>
      </c>
      <c r="M29" s="1019">
        <v>776</v>
      </c>
      <c r="N29" s="1019">
        <v>86</v>
      </c>
      <c r="O29" s="1020">
        <v>0.90023201856148494</v>
      </c>
      <c r="P29" s="1020">
        <v>9.9767981438515077E-2</v>
      </c>
      <c r="Q29" s="1020">
        <v>0.937702926087157</v>
      </c>
    </row>
    <row r="30" spans="2:17" s="101" customFormat="1" x14ac:dyDescent="0.35">
      <c r="B30" s="101" t="s">
        <v>45</v>
      </c>
      <c r="C30" s="1019">
        <v>26994</v>
      </c>
      <c r="D30" s="1019">
        <v>23658</v>
      </c>
      <c r="E30" s="1019">
        <v>3336</v>
      </c>
      <c r="F30" s="1020">
        <v>0.87641698155145586</v>
      </c>
      <c r="G30" s="1020">
        <v>0.12358301844854412</v>
      </c>
      <c r="I30" s="101">
        <v>19</v>
      </c>
      <c r="J30" s="101">
        <v>18</v>
      </c>
      <c r="K30" s="101">
        <v>9</v>
      </c>
      <c r="L30" s="101" t="s">
        <v>41</v>
      </c>
      <c r="M30" s="1019">
        <v>89587</v>
      </c>
      <c r="N30" s="1019">
        <v>11050</v>
      </c>
      <c r="O30" s="1020">
        <v>0.89019942963323628</v>
      </c>
      <c r="P30" s="1020">
        <v>0.10980057036676372</v>
      </c>
      <c r="Q30" s="1020">
        <v>0.937702926087157</v>
      </c>
    </row>
    <row r="31" spans="2:17" s="101" customFormat="1" x14ac:dyDescent="0.35">
      <c r="B31" s="101" t="s">
        <v>46</v>
      </c>
      <c r="C31" s="1019">
        <v>4387</v>
      </c>
      <c r="D31" s="1019">
        <v>4058</v>
      </c>
      <c r="E31" s="1019">
        <v>329</v>
      </c>
      <c r="F31" s="1020">
        <v>0.92500569865511739</v>
      </c>
      <c r="G31" s="1020">
        <v>7.4994301344882608E-2</v>
      </c>
      <c r="I31" s="101">
        <v>13</v>
      </c>
      <c r="J31" s="101">
        <v>19</v>
      </c>
      <c r="K31" s="101">
        <v>18</v>
      </c>
      <c r="L31" s="101" t="s">
        <v>45</v>
      </c>
      <c r="M31" s="1019">
        <v>23658</v>
      </c>
      <c r="N31" s="1019">
        <v>3336</v>
      </c>
      <c r="O31" s="1020">
        <v>0.87641698155145586</v>
      </c>
      <c r="P31" s="1020">
        <v>0.12358301844854412</v>
      </c>
      <c r="Q31" s="1020">
        <v>0.937702926087157</v>
      </c>
    </row>
    <row r="32" spans="2:17" s="101" customFormat="1" x14ac:dyDescent="0.35">
      <c r="B32" s="104" t="s">
        <v>108</v>
      </c>
      <c r="C32" s="105">
        <v>607364</v>
      </c>
      <c r="D32" s="105">
        <v>569527</v>
      </c>
      <c r="E32" s="105">
        <v>37837</v>
      </c>
      <c r="F32" s="106">
        <v>0.937702926087157</v>
      </c>
      <c r="G32" s="106">
        <v>6.2297073912843039E-2</v>
      </c>
      <c r="I32" s="101">
        <v>12</v>
      </c>
      <c r="J32" s="101">
        <v>20</v>
      </c>
      <c r="K32" s="101">
        <v>5</v>
      </c>
      <c r="L32" s="101" t="s">
        <v>6</v>
      </c>
      <c r="M32" s="1019">
        <v>15570</v>
      </c>
      <c r="N32" s="1019">
        <v>2479</v>
      </c>
      <c r="O32" s="1020">
        <v>0.86265167045265667</v>
      </c>
      <c r="P32" s="1020">
        <v>0.13734832954734336</v>
      </c>
      <c r="Q32" s="1020">
        <v>0.937702926087157</v>
      </c>
    </row>
    <row r="33" spans="13:16" s="113" customFormat="1" x14ac:dyDescent="0.35">
      <c r="M33" s="1150"/>
      <c r="N33" s="1150"/>
      <c r="O33" s="1151"/>
      <c r="P33" s="1151"/>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05" t="s">
        <v>465</v>
      </c>
      <c r="C6" s="1505"/>
      <c r="D6" s="1505"/>
      <c r="E6" s="1505"/>
      <c r="F6" s="1505"/>
      <c r="G6" s="1505"/>
      <c r="H6" s="1505"/>
      <c r="I6" s="1505"/>
      <c r="J6" s="1505"/>
      <c r="K6" s="1505"/>
      <c r="L6" s="1505"/>
      <c r="M6" s="1505"/>
      <c r="N6" s="1505"/>
      <c r="O6" s="1016"/>
    </row>
    <row r="7" spans="1:17" s="621" customFormat="1" ht="24.75" customHeight="1" x14ac:dyDescent="0.25">
      <c r="A7" s="1015"/>
      <c r="B7" s="1505"/>
      <c r="C7" s="1505"/>
      <c r="D7" s="1505"/>
      <c r="E7" s="1505"/>
      <c r="F7" s="1505"/>
      <c r="G7" s="1505"/>
      <c r="H7" s="1505"/>
      <c r="I7" s="1505"/>
      <c r="J7" s="1505"/>
      <c r="K7" s="1505"/>
      <c r="L7" s="1505"/>
      <c r="M7" s="1505"/>
      <c r="N7" s="1505"/>
      <c r="O7" s="1016"/>
    </row>
    <row r="8" spans="1:17" s="621" customFormat="1" ht="15.75" customHeight="1" x14ac:dyDescent="0.25">
      <c r="A8" s="1015"/>
      <c r="B8" s="1645" t="s">
        <v>491</v>
      </c>
      <c r="C8" s="1645"/>
      <c r="D8" s="1645"/>
      <c r="E8" s="1645"/>
      <c r="F8" s="1645"/>
      <c r="G8" s="1645"/>
      <c r="H8" s="1645"/>
      <c r="I8" s="1645"/>
      <c r="J8" s="1645"/>
      <c r="K8" s="1645"/>
      <c r="L8" s="1645"/>
      <c r="M8" s="1645"/>
      <c r="N8" s="1645"/>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46" t="s">
        <v>48</v>
      </c>
      <c r="D11" s="1646"/>
      <c r="E11" s="1646"/>
      <c r="L11" s="101">
        <v>1</v>
      </c>
      <c r="M11" s="101">
        <v>3</v>
      </c>
      <c r="N11" s="101">
        <v>4</v>
      </c>
      <c r="O11" s="101">
        <v>5</v>
      </c>
      <c r="P11" s="101">
        <v>6</v>
      </c>
    </row>
    <row r="12" spans="1:17" s="101" customFormat="1" x14ac:dyDescent="0.3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94840</v>
      </c>
      <c r="D13" s="1019">
        <v>82465</v>
      </c>
      <c r="E13" s="1019">
        <v>12375</v>
      </c>
      <c r="F13" s="1020">
        <v>0.86951708140025308</v>
      </c>
      <c r="G13" s="1020">
        <v>0.13048291859974695</v>
      </c>
      <c r="I13" s="101">
        <v>12</v>
      </c>
      <c r="J13" s="101">
        <v>1</v>
      </c>
      <c r="K13" s="101">
        <v>8</v>
      </c>
      <c r="L13" s="101" t="s">
        <v>4</v>
      </c>
      <c r="M13" s="1019">
        <v>49073</v>
      </c>
      <c r="N13" s="1019">
        <v>61</v>
      </c>
      <c r="O13" s="1020">
        <v>0.99875849717100174</v>
      </c>
      <c r="P13" s="1020">
        <v>1.2415028289982496E-3</v>
      </c>
      <c r="Q13" s="1020">
        <v>0.87591605452838806</v>
      </c>
    </row>
    <row r="14" spans="1:17" s="101" customFormat="1" x14ac:dyDescent="0.35">
      <c r="B14" s="101" t="s">
        <v>7</v>
      </c>
      <c r="C14" s="1019">
        <v>15434</v>
      </c>
      <c r="D14" s="1019">
        <v>15388</v>
      </c>
      <c r="E14" s="1019">
        <v>46</v>
      </c>
      <c r="F14" s="1020">
        <v>0.99701956718932228</v>
      </c>
      <c r="G14" s="1020">
        <v>2.9804328106777245E-3</v>
      </c>
      <c r="I14" s="101">
        <v>2</v>
      </c>
      <c r="J14" s="101">
        <v>2</v>
      </c>
      <c r="K14" s="101">
        <v>2</v>
      </c>
      <c r="L14" s="101" t="s">
        <v>7</v>
      </c>
      <c r="M14" s="1019">
        <v>15388</v>
      </c>
      <c r="N14" s="1019">
        <v>46</v>
      </c>
      <c r="O14" s="1020">
        <v>0.99701956718932228</v>
      </c>
      <c r="P14" s="1020">
        <v>2.9804328106777245E-3</v>
      </c>
      <c r="Q14" s="1020">
        <v>0.87591605452838806</v>
      </c>
    </row>
    <row r="15" spans="1:17" s="101" customFormat="1" x14ac:dyDescent="0.35">
      <c r="B15" s="101" t="s">
        <v>37</v>
      </c>
      <c r="C15" s="1019">
        <v>13937</v>
      </c>
      <c r="D15" s="1019">
        <v>13548</v>
      </c>
      <c r="E15" s="1019">
        <v>389</v>
      </c>
      <c r="F15" s="1020">
        <v>0.97208868479586708</v>
      </c>
      <c r="G15" s="1020">
        <v>2.7911315204132883E-2</v>
      </c>
      <c r="I15" s="101">
        <v>3</v>
      </c>
      <c r="J15" s="101">
        <v>3</v>
      </c>
      <c r="K15" s="101">
        <v>3</v>
      </c>
      <c r="L15" s="101" t="s">
        <v>37</v>
      </c>
      <c r="M15" s="1019">
        <v>13548</v>
      </c>
      <c r="N15" s="1019">
        <v>389</v>
      </c>
      <c r="O15" s="1020">
        <v>0.97208868479586708</v>
      </c>
      <c r="P15" s="1020">
        <v>2.7911315204132883E-2</v>
      </c>
      <c r="Q15" s="1020">
        <v>0.87591605452838806</v>
      </c>
    </row>
    <row r="16" spans="1:17" s="101" customFormat="1" x14ac:dyDescent="0.35">
      <c r="B16" s="101" t="s">
        <v>38</v>
      </c>
      <c r="C16" s="1019">
        <v>15423</v>
      </c>
      <c r="D16" s="1019">
        <v>13254</v>
      </c>
      <c r="E16" s="1019">
        <v>2169</v>
      </c>
      <c r="F16" s="1020">
        <v>0.85936588212410037</v>
      </c>
      <c r="G16" s="1020">
        <v>0.14063411787589963</v>
      </c>
      <c r="I16" s="101">
        <v>13</v>
      </c>
      <c r="J16" s="101">
        <v>4</v>
      </c>
      <c r="K16" s="101">
        <v>17</v>
      </c>
      <c r="L16" s="101" t="s">
        <v>44</v>
      </c>
      <c r="M16" s="1019">
        <v>6689</v>
      </c>
      <c r="N16" s="1019">
        <v>274</v>
      </c>
      <c r="O16" s="1020">
        <v>0.96064914548326874</v>
      </c>
      <c r="P16" s="1020">
        <v>3.9350854516731294E-2</v>
      </c>
      <c r="Q16" s="1020">
        <v>0.87591605452838806</v>
      </c>
    </row>
    <row r="17" spans="2:17" s="101" customFormat="1" x14ac:dyDescent="0.35">
      <c r="B17" s="101" t="s">
        <v>6</v>
      </c>
      <c r="C17" s="1019">
        <v>16347</v>
      </c>
      <c r="D17" s="1019">
        <v>13646</v>
      </c>
      <c r="E17" s="1019">
        <v>2701</v>
      </c>
      <c r="F17" s="1020">
        <v>0.83477090597663184</v>
      </c>
      <c r="G17" s="1020">
        <v>0.16522909402336819</v>
      </c>
      <c r="I17" s="101">
        <v>16</v>
      </c>
      <c r="J17" s="101">
        <v>5</v>
      </c>
      <c r="K17" s="101">
        <v>10</v>
      </c>
      <c r="L17" s="101" t="s">
        <v>39</v>
      </c>
      <c r="M17" s="1019">
        <v>622</v>
      </c>
      <c r="N17" s="1019">
        <v>26</v>
      </c>
      <c r="O17" s="1020">
        <v>0.95987654320987659</v>
      </c>
      <c r="P17" s="1020">
        <v>4.0123456790123455E-2</v>
      </c>
      <c r="Q17" s="1020">
        <v>0.87591605452838806</v>
      </c>
    </row>
    <row r="18" spans="2:17" s="101" customFormat="1" x14ac:dyDescent="0.35">
      <c r="B18" s="101" t="s">
        <v>5</v>
      </c>
      <c r="C18" s="1019">
        <v>5437</v>
      </c>
      <c r="D18" s="1019">
        <v>5015</v>
      </c>
      <c r="E18" s="1019">
        <v>422</v>
      </c>
      <c r="F18" s="1020">
        <v>0.92238366746367484</v>
      </c>
      <c r="G18" s="1020">
        <v>7.7616332536325175E-2</v>
      </c>
      <c r="I18" s="101">
        <v>9</v>
      </c>
      <c r="J18" s="101">
        <v>6</v>
      </c>
      <c r="K18" s="101">
        <v>13</v>
      </c>
      <c r="L18" s="101" t="s">
        <v>35</v>
      </c>
      <c r="M18" s="1019">
        <v>24116</v>
      </c>
      <c r="N18" s="1019">
        <v>1072</v>
      </c>
      <c r="O18" s="1020">
        <v>0.95744005081784977</v>
      </c>
      <c r="P18" s="1020">
        <v>4.2559949182150232E-2</v>
      </c>
      <c r="Q18" s="1020">
        <v>0.87591605452838806</v>
      </c>
    </row>
    <row r="19" spans="2:17" s="101" customFormat="1" x14ac:dyDescent="0.35">
      <c r="B19" s="101" t="s">
        <v>40</v>
      </c>
      <c r="C19" s="1019">
        <v>29779</v>
      </c>
      <c r="D19" s="1019">
        <v>27964</v>
      </c>
      <c r="E19" s="1019">
        <v>1815</v>
      </c>
      <c r="F19" s="1020">
        <v>0.93905100910037276</v>
      </c>
      <c r="G19" s="1020">
        <v>6.0948990899627256E-2</v>
      </c>
      <c r="I19" s="101">
        <v>7</v>
      </c>
      <c r="J19" s="101">
        <v>7</v>
      </c>
      <c r="K19" s="101">
        <v>7</v>
      </c>
      <c r="L19" s="101" t="s">
        <v>40</v>
      </c>
      <c r="M19" s="1019">
        <v>27964</v>
      </c>
      <c r="N19" s="1019">
        <v>1815</v>
      </c>
      <c r="O19" s="1020">
        <v>0.93905100910037276</v>
      </c>
      <c r="P19" s="1020">
        <v>6.0948990899627256E-2</v>
      </c>
      <c r="Q19" s="1020">
        <v>0.87591605452838806</v>
      </c>
    </row>
    <row r="20" spans="2:17" s="101" customFormat="1" x14ac:dyDescent="0.35">
      <c r="B20" s="101" t="s">
        <v>4</v>
      </c>
      <c r="C20" s="1019">
        <v>49134</v>
      </c>
      <c r="D20" s="1019">
        <v>49073</v>
      </c>
      <c r="E20" s="1019">
        <v>61</v>
      </c>
      <c r="F20" s="1020">
        <v>0.99875849717100174</v>
      </c>
      <c r="G20" s="1020">
        <v>1.2415028289982496E-3</v>
      </c>
      <c r="I20" s="101">
        <v>1</v>
      </c>
      <c r="J20" s="101">
        <v>8</v>
      </c>
      <c r="K20" s="101">
        <v>11</v>
      </c>
      <c r="L20" s="101" t="s">
        <v>3</v>
      </c>
      <c r="M20" s="1019">
        <v>54396</v>
      </c>
      <c r="N20" s="1019">
        <v>4069</v>
      </c>
      <c r="O20" s="1020">
        <v>0.93040280509706663</v>
      </c>
      <c r="P20" s="1020">
        <v>6.9597194902933382E-2</v>
      </c>
      <c r="Q20" s="1020">
        <v>0.87591605452838806</v>
      </c>
    </row>
    <row r="21" spans="2:17" s="101" customFormat="1" x14ac:dyDescent="0.35">
      <c r="B21" s="101" t="s">
        <v>41</v>
      </c>
      <c r="C21" s="1019">
        <v>114414</v>
      </c>
      <c r="D21" s="1019">
        <v>90110</v>
      </c>
      <c r="E21" s="1019">
        <v>24304</v>
      </c>
      <c r="F21" s="1020">
        <v>0.7875784431975108</v>
      </c>
      <c r="G21" s="1020">
        <v>0.2124215568024892</v>
      </c>
      <c r="I21" s="101">
        <v>19</v>
      </c>
      <c r="J21" s="101">
        <v>9</v>
      </c>
      <c r="K21" s="101">
        <v>6</v>
      </c>
      <c r="L21" s="101" t="s">
        <v>5</v>
      </c>
      <c r="M21" s="1019">
        <v>5015</v>
      </c>
      <c r="N21" s="1019">
        <v>422</v>
      </c>
      <c r="O21" s="1020">
        <v>0.92238366746367484</v>
      </c>
      <c r="P21" s="1020">
        <v>7.7616332536325175E-2</v>
      </c>
      <c r="Q21" s="1020">
        <v>0.87591605452838806</v>
      </c>
    </row>
    <row r="22" spans="2:17" s="101" customFormat="1" x14ac:dyDescent="0.35">
      <c r="B22" s="101" t="s">
        <v>39</v>
      </c>
      <c r="C22" s="1019">
        <v>648</v>
      </c>
      <c r="D22" s="1019">
        <v>622</v>
      </c>
      <c r="E22" s="1019">
        <v>26</v>
      </c>
      <c r="F22" s="1020">
        <v>0.95987654320987659</v>
      </c>
      <c r="G22" s="1020">
        <v>4.0123456790123455E-2</v>
      </c>
      <c r="I22" s="101">
        <v>5</v>
      </c>
      <c r="J22" s="101">
        <v>10</v>
      </c>
      <c r="K22" s="101">
        <v>14</v>
      </c>
      <c r="L22" s="101" t="s">
        <v>42</v>
      </c>
      <c r="M22" s="1019">
        <v>54228</v>
      </c>
      <c r="N22" s="1019">
        <v>7512</v>
      </c>
      <c r="O22" s="1020">
        <v>0.87832847424684157</v>
      </c>
      <c r="P22" s="1020">
        <v>0.1216715257531584</v>
      </c>
      <c r="Q22" s="1020">
        <v>0.87591605452838806</v>
      </c>
    </row>
    <row r="23" spans="2:17" s="101" customFormat="1" x14ac:dyDescent="0.35">
      <c r="B23" s="101" t="s">
        <v>3</v>
      </c>
      <c r="C23" s="1019">
        <v>58465</v>
      </c>
      <c r="D23" s="1019">
        <v>54396</v>
      </c>
      <c r="E23" s="1019">
        <v>4069</v>
      </c>
      <c r="F23" s="1020">
        <v>0.93040280509706663</v>
      </c>
      <c r="G23" s="1020">
        <v>6.9597194902933382E-2</v>
      </c>
      <c r="I23" s="101">
        <v>8</v>
      </c>
      <c r="J23" s="101">
        <v>11</v>
      </c>
      <c r="K23" s="101">
        <v>20</v>
      </c>
      <c r="L23" s="101" t="s">
        <v>108</v>
      </c>
      <c r="M23" s="1019">
        <v>508570</v>
      </c>
      <c r="N23" s="1019">
        <v>72045</v>
      </c>
      <c r="O23" s="1020">
        <v>0.87591605452838806</v>
      </c>
      <c r="P23" s="1020">
        <v>0.124083945471612</v>
      </c>
      <c r="Q23" s="1020">
        <v>0.87591605452838806</v>
      </c>
    </row>
    <row r="24" spans="2:17" s="101" customFormat="1" x14ac:dyDescent="0.35">
      <c r="B24" s="101" t="s">
        <v>2</v>
      </c>
      <c r="C24" s="1019">
        <v>14193</v>
      </c>
      <c r="D24" s="1019">
        <v>11949</v>
      </c>
      <c r="E24" s="1019">
        <v>2244</v>
      </c>
      <c r="F24" s="1020">
        <v>0.84189389135489323</v>
      </c>
      <c r="G24" s="1020">
        <v>0.15810610864510674</v>
      </c>
      <c r="I24" s="101">
        <v>14</v>
      </c>
      <c r="J24" s="101">
        <v>12</v>
      </c>
      <c r="K24" s="101">
        <v>1</v>
      </c>
      <c r="L24" s="101" t="s">
        <v>8</v>
      </c>
      <c r="M24" s="1019">
        <v>82465</v>
      </c>
      <c r="N24" s="1019">
        <v>12375</v>
      </c>
      <c r="O24" s="1020">
        <v>0.86951708140025308</v>
      </c>
      <c r="P24" s="1020">
        <v>0.13048291859974695</v>
      </c>
      <c r="Q24" s="1020">
        <v>0.87591605452838806</v>
      </c>
    </row>
    <row r="25" spans="2:17" s="101" customFormat="1" x14ac:dyDescent="0.35">
      <c r="B25" s="101" t="s">
        <v>35</v>
      </c>
      <c r="C25" s="1019">
        <v>25188</v>
      </c>
      <c r="D25" s="1019">
        <v>24116</v>
      </c>
      <c r="E25" s="1019">
        <v>1072</v>
      </c>
      <c r="F25" s="1020">
        <v>0.95744005081784977</v>
      </c>
      <c r="G25" s="1020">
        <v>4.2559949182150232E-2</v>
      </c>
      <c r="I25" s="101">
        <v>6</v>
      </c>
      <c r="J25" s="101">
        <v>13</v>
      </c>
      <c r="K25" s="101">
        <v>4</v>
      </c>
      <c r="L25" s="101" t="s">
        <v>38</v>
      </c>
      <c r="M25" s="1019">
        <v>13254</v>
      </c>
      <c r="N25" s="1019">
        <v>2169</v>
      </c>
      <c r="O25" s="1020">
        <v>0.85936588212410037</v>
      </c>
      <c r="P25" s="1020">
        <v>0.14063411787589963</v>
      </c>
      <c r="Q25" s="1020">
        <v>0.87591605452838806</v>
      </c>
    </row>
    <row r="26" spans="2:17" s="101" customFormat="1" x14ac:dyDescent="0.35">
      <c r="B26" s="101" t="s">
        <v>42</v>
      </c>
      <c r="C26" s="1019">
        <v>61740</v>
      </c>
      <c r="D26" s="1019">
        <v>54228</v>
      </c>
      <c r="E26" s="1019">
        <v>7512</v>
      </c>
      <c r="F26" s="1020">
        <v>0.87832847424684157</v>
      </c>
      <c r="G26" s="1020">
        <v>0.1216715257531584</v>
      </c>
      <c r="I26" s="101">
        <v>10</v>
      </c>
      <c r="J26" s="101">
        <v>14</v>
      </c>
      <c r="K26" s="101">
        <v>12</v>
      </c>
      <c r="L26" s="101" t="s">
        <v>2</v>
      </c>
      <c r="M26" s="1019">
        <v>11949</v>
      </c>
      <c r="N26" s="1019">
        <v>2244</v>
      </c>
      <c r="O26" s="1020">
        <v>0.84189389135489323</v>
      </c>
      <c r="P26" s="1020">
        <v>0.15810610864510674</v>
      </c>
      <c r="Q26" s="1020">
        <v>0.87591605452838806</v>
      </c>
    </row>
    <row r="27" spans="2:17" s="101" customFormat="1" x14ac:dyDescent="0.35">
      <c r="B27" s="101" t="s">
        <v>47</v>
      </c>
      <c r="C27" s="1019">
        <v>604</v>
      </c>
      <c r="D27" s="1019">
        <v>506</v>
      </c>
      <c r="E27" s="1019">
        <v>98</v>
      </c>
      <c r="F27" s="1020">
        <v>0.83774834437086088</v>
      </c>
      <c r="G27" s="1020">
        <v>0.16225165562913907</v>
      </c>
      <c r="I27" s="101">
        <v>15</v>
      </c>
      <c r="J27" s="101">
        <v>15</v>
      </c>
      <c r="K27" s="101">
        <v>15</v>
      </c>
      <c r="L27" s="101" t="s">
        <v>47</v>
      </c>
      <c r="M27" s="1019">
        <v>506</v>
      </c>
      <c r="N27" s="1019">
        <v>98</v>
      </c>
      <c r="O27" s="1020">
        <v>0.83774834437086088</v>
      </c>
      <c r="P27" s="1020">
        <v>0.16225165562913907</v>
      </c>
      <c r="Q27" s="1020">
        <v>0.87591605452838806</v>
      </c>
    </row>
    <row r="28" spans="2:17" s="101" customFormat="1" x14ac:dyDescent="0.35">
      <c r="B28" s="101" t="s">
        <v>43</v>
      </c>
      <c r="C28" s="1019">
        <v>16433</v>
      </c>
      <c r="D28" s="1019">
        <v>13324</v>
      </c>
      <c r="E28" s="1019">
        <v>3109</v>
      </c>
      <c r="F28" s="1020">
        <v>0.81080752145073942</v>
      </c>
      <c r="G28" s="1020">
        <v>0.18919247854926063</v>
      </c>
      <c r="I28" s="101">
        <v>17</v>
      </c>
      <c r="J28" s="101">
        <v>16</v>
      </c>
      <c r="K28" s="101">
        <v>5</v>
      </c>
      <c r="L28" s="101" t="s">
        <v>6</v>
      </c>
      <c r="M28" s="1019">
        <v>13646</v>
      </c>
      <c r="N28" s="1019">
        <v>2701</v>
      </c>
      <c r="O28" s="1020">
        <v>0.83477090597663184</v>
      </c>
      <c r="P28" s="1020">
        <v>0.16522909402336819</v>
      </c>
      <c r="Q28" s="1020">
        <v>0.87591605452838806</v>
      </c>
    </row>
    <row r="29" spans="2:17" s="101" customFormat="1" x14ac:dyDescent="0.35">
      <c r="B29" s="101" t="s">
        <v>44</v>
      </c>
      <c r="C29" s="1019">
        <v>6963</v>
      </c>
      <c r="D29" s="1019">
        <v>6689</v>
      </c>
      <c r="E29" s="1019">
        <v>274</v>
      </c>
      <c r="F29" s="1020">
        <v>0.96064914548326874</v>
      </c>
      <c r="G29" s="1020">
        <v>3.9350854516731294E-2</v>
      </c>
      <c r="I29" s="101">
        <v>4</v>
      </c>
      <c r="J29" s="101">
        <v>17</v>
      </c>
      <c r="K29" s="101">
        <v>16</v>
      </c>
      <c r="L29" s="101" t="s">
        <v>43</v>
      </c>
      <c r="M29" s="1019">
        <v>13324</v>
      </c>
      <c r="N29" s="1019">
        <v>3109</v>
      </c>
      <c r="O29" s="1020">
        <v>0.81080752145073942</v>
      </c>
      <c r="P29" s="1020">
        <v>0.18919247854926063</v>
      </c>
      <c r="Q29" s="1020">
        <v>0.87591605452838806</v>
      </c>
    </row>
    <row r="30" spans="2:17" s="101" customFormat="1" x14ac:dyDescent="0.35">
      <c r="B30" s="101" t="s">
        <v>45</v>
      </c>
      <c r="C30" s="1019">
        <v>37929</v>
      </c>
      <c r="D30" s="1019">
        <v>29312</v>
      </c>
      <c r="E30" s="1019">
        <v>8617</v>
      </c>
      <c r="F30" s="1020">
        <v>0.77281235993566932</v>
      </c>
      <c r="G30" s="1020">
        <v>0.22718764006433073</v>
      </c>
      <c r="I30" s="101">
        <v>20</v>
      </c>
      <c r="J30" s="101">
        <v>18</v>
      </c>
      <c r="K30" s="101">
        <v>19</v>
      </c>
      <c r="L30" s="101" t="s">
        <v>46</v>
      </c>
      <c r="M30" s="1019">
        <v>2965</v>
      </c>
      <c r="N30" s="1019">
        <v>742</v>
      </c>
      <c r="O30" s="1020">
        <v>0.79983814405179388</v>
      </c>
      <c r="P30" s="1020">
        <v>0.2001618559482061</v>
      </c>
      <c r="Q30" s="1020">
        <v>0.87591605452838806</v>
      </c>
    </row>
    <row r="31" spans="2:17" s="101" customFormat="1" x14ac:dyDescent="0.35">
      <c r="B31" s="101" t="s">
        <v>46</v>
      </c>
      <c r="C31" s="1019">
        <v>3707</v>
      </c>
      <c r="D31" s="1019">
        <v>2965</v>
      </c>
      <c r="E31" s="1019">
        <v>742</v>
      </c>
      <c r="F31" s="1020">
        <v>0.79983814405179388</v>
      </c>
      <c r="G31" s="1020">
        <v>0.2001618559482061</v>
      </c>
      <c r="I31" s="101">
        <v>18</v>
      </c>
      <c r="J31" s="101">
        <v>19</v>
      </c>
      <c r="K31" s="101">
        <v>9</v>
      </c>
      <c r="L31" s="101" t="s">
        <v>41</v>
      </c>
      <c r="M31" s="1019">
        <v>90110</v>
      </c>
      <c r="N31" s="1019">
        <v>24304</v>
      </c>
      <c r="O31" s="1020">
        <v>0.7875784431975108</v>
      </c>
      <c r="P31" s="1020">
        <v>0.2124215568024892</v>
      </c>
      <c r="Q31" s="1020">
        <v>0.87591605452838806</v>
      </c>
    </row>
    <row r="32" spans="2:17" s="101" customFormat="1" x14ac:dyDescent="0.35">
      <c r="B32" s="104" t="s">
        <v>108</v>
      </c>
      <c r="C32" s="105">
        <v>580615</v>
      </c>
      <c r="D32" s="105">
        <v>508570</v>
      </c>
      <c r="E32" s="105">
        <v>72045</v>
      </c>
      <c r="F32" s="106">
        <v>0.87591605452838806</v>
      </c>
      <c r="G32" s="106">
        <v>0.124083945471612</v>
      </c>
      <c r="I32" s="101">
        <v>11</v>
      </c>
      <c r="J32" s="101">
        <v>20</v>
      </c>
      <c r="K32" s="101">
        <v>18</v>
      </c>
      <c r="L32" s="101" t="s">
        <v>45</v>
      </c>
      <c r="M32" s="1019">
        <v>29312</v>
      </c>
      <c r="N32" s="1019">
        <v>8617</v>
      </c>
      <c r="O32" s="1020">
        <v>0.77281235993566932</v>
      </c>
      <c r="P32" s="1020">
        <v>0.22718764006433073</v>
      </c>
      <c r="Q32" s="1020">
        <v>0.87591605452838806</v>
      </c>
    </row>
    <row r="33" spans="13:16" s="113" customFormat="1" x14ac:dyDescent="0.35">
      <c r="M33" s="1150"/>
      <c r="N33" s="1150"/>
      <c r="O33" s="1151"/>
      <c r="P33" s="1151"/>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zoomScale="80" zoomScaleNormal="80" workbookViewId="0">
      <selection activeCell="Q29" sqref="Q29"/>
    </sheetView>
  </sheetViews>
  <sheetFormatPr baseColWidth="10" defaultColWidth="11.453125" defaultRowHeight="14.5" x14ac:dyDescent="0.35"/>
  <cols>
    <col min="1" max="1" width="4.453125" style="1014" customWidth="1"/>
    <col min="2" max="2" width="28.7265625" style="1014" customWidth="1"/>
    <col min="3" max="3" width="0.54296875" style="1014" customWidth="1"/>
    <col min="4" max="4" width="13.453125" style="1014" customWidth="1"/>
    <col min="5" max="5" width="0.54296875" style="1014" customWidth="1"/>
    <col min="6" max="6" width="13.453125" style="1014" customWidth="1"/>
    <col min="7" max="7" width="10.453125" style="1014" customWidth="1"/>
    <col min="8" max="8" width="0.7265625" style="1014" customWidth="1"/>
    <col min="9" max="9" width="11.1796875" style="1014" customWidth="1"/>
    <col min="10" max="10" width="10.453125" style="1014" customWidth="1"/>
    <col min="11" max="11" width="0.7265625" style="1014" customWidth="1"/>
    <col min="12" max="12" width="9.54296875" style="1014" customWidth="1"/>
    <col min="13" max="13" width="11.453125" style="1014"/>
    <col min="14" max="14" width="9.54296875" style="1014" customWidth="1"/>
    <col min="15" max="15" width="11.453125" style="1014"/>
    <col min="16" max="16" width="9.54296875" style="1014" customWidth="1"/>
    <col min="17" max="16384" width="11.453125" style="1014"/>
  </cols>
  <sheetData>
    <row r="2" spans="1:19" s="965" customFormat="1" x14ac:dyDescent="0.35">
      <c r="B2" s="1701"/>
      <c r="C2" s="1701"/>
      <c r="D2" s="1160"/>
      <c r="E2" s="1161"/>
      <c r="F2" s="1159"/>
      <c r="G2" s="1161"/>
    </row>
    <row r="3" spans="1:19" s="965" customFormat="1" ht="38.25" customHeight="1" x14ac:dyDescent="0.35">
      <c r="B3" s="1159"/>
      <c r="C3" s="1159"/>
      <c r="D3" s="1159"/>
      <c r="E3" s="1161"/>
      <c r="F3" s="1159"/>
      <c r="G3" s="1161"/>
    </row>
    <row r="4" spans="1:19" s="967" customFormat="1" ht="37.5" customHeight="1" x14ac:dyDescent="0.25">
      <c r="B4" s="1722" t="s">
        <v>337</v>
      </c>
      <c r="C4" s="1722"/>
      <c r="D4" s="1722"/>
      <c r="E4" s="1722"/>
      <c r="F4" s="1722"/>
      <c r="G4" s="1722"/>
      <c r="H4" s="1722"/>
      <c r="I4" s="1722"/>
      <c r="J4" s="1722"/>
      <c r="K4" s="1722"/>
      <c r="L4" s="1722"/>
      <c r="M4" s="1722"/>
      <c r="N4" s="1722"/>
      <c r="O4" s="1722"/>
      <c r="P4" s="1722"/>
      <c r="Q4" s="1722"/>
    </row>
    <row r="5" spans="1:19" s="967" customFormat="1" ht="15.5" x14ac:dyDescent="0.25">
      <c r="B5" s="1425" t="str">
        <f>porsaad!$B$6</f>
        <v>Situación a 31 de octubre de 2024</v>
      </c>
      <c r="C5" s="1425"/>
      <c r="D5" s="1425"/>
      <c r="E5" s="1425"/>
      <c r="F5" s="1425"/>
      <c r="G5" s="1425"/>
      <c r="H5" s="1425"/>
      <c r="I5" s="1425"/>
      <c r="J5" s="1425"/>
      <c r="K5" s="1425"/>
      <c r="L5" s="1425"/>
      <c r="M5" s="1425"/>
      <c r="N5" s="1425"/>
      <c r="O5" s="1425"/>
      <c r="P5" s="1425"/>
      <c r="Q5" s="1425"/>
    </row>
    <row r="6" spans="1:19" s="967" customFormat="1" ht="6" customHeight="1" x14ac:dyDescent="0.25">
      <c r="B6" s="968"/>
      <c r="C6" s="968"/>
      <c r="D6" s="1162"/>
      <c r="E6" s="1162"/>
      <c r="F6" s="1162"/>
      <c r="G6" s="1162"/>
      <c r="H6" s="968"/>
      <c r="I6" s="968"/>
      <c r="J6" s="968"/>
      <c r="K6" s="968"/>
      <c r="L6" s="968"/>
      <c r="M6" s="968"/>
      <c r="N6" s="968"/>
      <c r="O6" s="968"/>
      <c r="P6" s="968"/>
      <c r="Q6" s="968"/>
    </row>
    <row r="7" spans="1:19" s="972" customFormat="1" ht="4.5" customHeight="1" x14ac:dyDescent="0.25">
      <c r="A7" s="1152"/>
      <c r="B7" s="1702" t="s">
        <v>12</v>
      </c>
      <c r="C7" s="1153"/>
      <c r="D7" s="1702" t="s">
        <v>274</v>
      </c>
      <c r="E7" s="1154"/>
      <c r="F7" s="1705" t="s">
        <v>466</v>
      </c>
      <c r="G7" s="1706"/>
      <c r="H7" s="1155"/>
      <c r="I7" s="1705" t="s">
        <v>275</v>
      </c>
      <c r="J7" s="1709"/>
      <c r="K7" s="1163"/>
      <c r="L7" s="1163"/>
      <c r="M7" s="1163"/>
      <c r="N7" s="1163"/>
      <c r="O7" s="1163"/>
      <c r="P7" s="1163"/>
      <c r="Q7" s="1164"/>
    </row>
    <row r="8" spans="1:19" s="972" customFormat="1" ht="15" customHeight="1" x14ac:dyDescent="0.25">
      <c r="A8" s="1152"/>
      <c r="B8" s="1703"/>
      <c r="C8" s="1153"/>
      <c r="D8" s="1703"/>
      <c r="E8" s="1154"/>
      <c r="F8" s="1707"/>
      <c r="G8" s="1708"/>
      <c r="H8" s="1155"/>
      <c r="I8" s="1707"/>
      <c r="J8" s="1710"/>
      <c r="K8" s="1156"/>
      <c r="L8" s="1713" t="s">
        <v>133</v>
      </c>
      <c r="M8" s="1714"/>
      <c r="N8" s="1717" t="s">
        <v>134</v>
      </c>
      <c r="O8" s="1691"/>
      <c r="P8" s="1691"/>
      <c r="Q8" s="1691"/>
    </row>
    <row r="9" spans="1:19" s="972" customFormat="1" ht="44.25" customHeight="1" x14ac:dyDescent="0.25">
      <c r="A9" s="1152"/>
      <c r="B9" s="1703"/>
      <c r="C9" s="1153"/>
      <c r="D9" s="1703"/>
      <c r="E9" s="1154"/>
      <c r="F9" s="1707"/>
      <c r="G9" s="1708"/>
      <c r="H9" s="1155"/>
      <c r="I9" s="1711"/>
      <c r="J9" s="1712"/>
      <c r="K9" s="1156"/>
      <c r="L9" s="1715"/>
      <c r="M9" s="1716"/>
      <c r="N9" s="1718" t="s">
        <v>469</v>
      </c>
      <c r="O9" s="1719"/>
      <c r="P9" s="1720" t="s">
        <v>470</v>
      </c>
      <c r="Q9" s="1721"/>
    </row>
    <row r="10" spans="1:19" s="972" customFormat="1" ht="87" x14ac:dyDescent="0.25">
      <c r="A10" s="1152"/>
      <c r="B10" s="1704"/>
      <c r="C10" s="1155"/>
      <c r="D10" s="1197" t="s">
        <v>9</v>
      </c>
      <c r="E10" s="1165"/>
      <c r="F10" s="1198" t="s">
        <v>9</v>
      </c>
      <c r="G10" s="1199" t="s">
        <v>276</v>
      </c>
      <c r="H10" s="1155"/>
      <c r="I10" s="1198" t="s">
        <v>9</v>
      </c>
      <c r="J10" s="1195" t="s">
        <v>276</v>
      </c>
      <c r="K10" s="1166"/>
      <c r="L10" s="1200" t="s">
        <v>9</v>
      </c>
      <c r="M10" s="1196" t="s">
        <v>471</v>
      </c>
      <c r="N10" s="1149" t="s">
        <v>9</v>
      </c>
      <c r="O10" s="1202" t="s">
        <v>471</v>
      </c>
      <c r="P10" s="1201" t="s">
        <v>9</v>
      </c>
      <c r="Q10" s="1148" t="s">
        <v>471</v>
      </c>
    </row>
    <row r="11" spans="1:19" s="961" customFormat="1" ht="9" customHeight="1" x14ac:dyDescent="0.35">
      <c r="A11" s="1157"/>
      <c r="B11" s="1158"/>
      <c r="D11" s="127"/>
      <c r="E11" s="1158"/>
      <c r="F11" s="127"/>
      <c r="G11" s="1158"/>
      <c r="I11" s="1158"/>
      <c r="J11" s="1158"/>
    </row>
    <row r="12" spans="1:19" s="962" customFormat="1" x14ac:dyDescent="0.25">
      <c r="A12" s="1167"/>
      <c r="B12" s="1168" t="s">
        <v>8</v>
      </c>
      <c r="D12" s="1169">
        <f>'41benpresaad'!D10</f>
        <v>288014</v>
      </c>
      <c r="E12" s="1170">
        <v>53364</v>
      </c>
      <c r="F12" s="1171">
        <f>D12-I12</f>
        <v>287425</v>
      </c>
      <c r="G12" s="1172">
        <f>F12*100/D12</f>
        <v>99.79549605227524</v>
      </c>
      <c r="I12" s="1171">
        <f>L12+N12+P12</f>
        <v>589</v>
      </c>
      <c r="J12" s="1172">
        <f t="shared" ref="J12:J29" si="0">I12*100/D12</f>
        <v>0.20450394772476338</v>
      </c>
      <c r="L12" s="1171">
        <v>0</v>
      </c>
      <c r="M12" s="1173">
        <f>L12/$I12*100</f>
        <v>0</v>
      </c>
      <c r="N12" s="1171">
        <v>66</v>
      </c>
      <c r="O12" s="1130">
        <f>N12/$I12*100</f>
        <v>11.205432937181664</v>
      </c>
      <c r="P12" s="1171">
        <v>523</v>
      </c>
      <c r="Q12" s="1130">
        <f>P12/$I12*100</f>
        <v>88.794567062818345</v>
      </c>
      <c r="R12" s="1174"/>
      <c r="S12" s="1174"/>
    </row>
    <row r="13" spans="1:19" s="962" customFormat="1" x14ac:dyDescent="0.25">
      <c r="A13" s="1167"/>
      <c r="B13" s="1175" t="s">
        <v>7</v>
      </c>
      <c r="D13" s="1176">
        <f>'41benpresaad'!D11</f>
        <v>44256</v>
      </c>
      <c r="E13" s="1170">
        <v>5161</v>
      </c>
      <c r="F13" s="1177">
        <f t="shared" ref="F13:F29" si="1">D13-I13</f>
        <v>43570</v>
      </c>
      <c r="G13" s="1178">
        <f t="shared" ref="G13:G29" si="2">F13*100/D13</f>
        <v>98.449927693420108</v>
      </c>
      <c r="I13" s="1177">
        <f t="shared" ref="I13:I29" si="3">L13+N13+P13</f>
        <v>686</v>
      </c>
      <c r="J13" s="1178">
        <f t="shared" si="0"/>
        <v>1.5500723065798987</v>
      </c>
      <c r="L13" s="1177">
        <v>0</v>
      </c>
      <c r="M13" s="1179">
        <f>L13/$I13*100</f>
        <v>0</v>
      </c>
      <c r="N13" s="1177">
        <v>430</v>
      </c>
      <c r="O13" s="1131">
        <f>N13/$I13*100</f>
        <v>62.682215743440231</v>
      </c>
      <c r="P13" s="1177">
        <v>256</v>
      </c>
      <c r="Q13" s="1131">
        <f>P13/$I13*100</f>
        <v>37.317784256559769</v>
      </c>
      <c r="R13" s="1174"/>
      <c r="S13" s="1174"/>
    </row>
    <row r="14" spans="1:19" s="962" customFormat="1" x14ac:dyDescent="0.25">
      <c r="A14" s="1167"/>
      <c r="B14" s="1175" t="s">
        <v>37</v>
      </c>
      <c r="D14" s="1176">
        <f>'41benpresaad'!D12</f>
        <v>32110</v>
      </c>
      <c r="E14" s="1170">
        <v>3593</v>
      </c>
      <c r="F14" s="1177">
        <f t="shared" si="1"/>
        <v>31221</v>
      </c>
      <c r="G14" s="1178">
        <f t="shared" si="2"/>
        <v>97.231392089691681</v>
      </c>
      <c r="I14" s="1177">
        <f t="shared" si="3"/>
        <v>889</v>
      </c>
      <c r="J14" s="1178">
        <f t="shared" si="0"/>
        <v>2.7686079103083152</v>
      </c>
      <c r="L14" s="1177">
        <v>2</v>
      </c>
      <c r="M14" s="1179">
        <f>L14/$I14*100</f>
        <v>0.22497187851518563</v>
      </c>
      <c r="N14" s="1177">
        <v>222</v>
      </c>
      <c r="O14" s="1131">
        <f>N14/$I14*100</f>
        <v>24.971878515185601</v>
      </c>
      <c r="P14" s="1177">
        <v>665</v>
      </c>
      <c r="Q14" s="1131">
        <f>P14/$I14*100</f>
        <v>74.803149606299215</v>
      </c>
      <c r="R14" s="1174"/>
      <c r="S14" s="1174"/>
    </row>
    <row r="15" spans="1:19" s="962" customFormat="1" x14ac:dyDescent="0.25">
      <c r="A15" s="1167"/>
      <c r="B15" s="1175" t="s">
        <v>38</v>
      </c>
      <c r="D15" s="1176">
        <f>'41benpresaad'!D13</f>
        <v>31705</v>
      </c>
      <c r="E15" s="1170">
        <v>2742</v>
      </c>
      <c r="F15" s="1177">
        <f t="shared" si="1"/>
        <v>31705</v>
      </c>
      <c r="G15" s="1178">
        <f t="shared" si="2"/>
        <v>100</v>
      </c>
      <c r="I15" s="1177">
        <f t="shared" si="3"/>
        <v>0</v>
      </c>
      <c r="J15" s="1178">
        <f t="shared" si="0"/>
        <v>0</v>
      </c>
      <c r="L15" s="1177">
        <v>0</v>
      </c>
      <c r="M15" s="1179" t="s">
        <v>364</v>
      </c>
      <c r="N15" s="1177">
        <v>0</v>
      </c>
      <c r="O15" s="1131" t="s">
        <v>364</v>
      </c>
      <c r="P15" s="1177">
        <v>0</v>
      </c>
      <c r="Q15" s="1131" t="s">
        <v>364</v>
      </c>
      <c r="R15" s="1174"/>
      <c r="S15" s="1174"/>
    </row>
    <row r="16" spans="1:19" s="962" customFormat="1" x14ac:dyDescent="0.25">
      <c r="A16" s="1167"/>
      <c r="B16" s="1175" t="s">
        <v>6</v>
      </c>
      <c r="D16" s="1176">
        <f>'41benpresaad'!D14</f>
        <v>43828</v>
      </c>
      <c r="E16" s="1170">
        <v>7296</v>
      </c>
      <c r="F16" s="1177">
        <f t="shared" si="1"/>
        <v>36816</v>
      </c>
      <c r="G16" s="1178">
        <f t="shared" si="2"/>
        <v>84.00109519028932</v>
      </c>
      <c r="I16" s="1177">
        <f t="shared" si="3"/>
        <v>7012</v>
      </c>
      <c r="J16" s="1178">
        <f t="shared" si="0"/>
        <v>15.998904809710687</v>
      </c>
      <c r="L16" s="1177">
        <v>2</v>
      </c>
      <c r="M16" s="1179">
        <f>L16/$I16*100</f>
        <v>2.8522532800912718E-2</v>
      </c>
      <c r="N16" s="1177">
        <v>1932</v>
      </c>
      <c r="O16" s="1131">
        <f>N16/$I16*100</f>
        <v>27.552766685681689</v>
      </c>
      <c r="P16" s="1177">
        <v>5078</v>
      </c>
      <c r="Q16" s="1131">
        <f>P16/$I16*100</f>
        <v>72.418710781517404</v>
      </c>
      <c r="R16" s="1174"/>
      <c r="S16" s="1174"/>
    </row>
    <row r="17" spans="1:19" s="962" customFormat="1" x14ac:dyDescent="0.25">
      <c r="A17" s="1167"/>
      <c r="B17" s="1175" t="s">
        <v>5</v>
      </c>
      <c r="D17" s="1176">
        <f>'41benpresaad'!D15</f>
        <v>18009</v>
      </c>
      <c r="E17" s="1170">
        <v>3462</v>
      </c>
      <c r="F17" s="1177">
        <f t="shared" si="1"/>
        <v>18008</v>
      </c>
      <c r="G17" s="1178">
        <f t="shared" si="2"/>
        <v>99.994447220834033</v>
      </c>
      <c r="I17" s="1177">
        <f t="shared" si="3"/>
        <v>1</v>
      </c>
      <c r="J17" s="1178">
        <f t="shared" si="0"/>
        <v>5.5527791659725689E-3</v>
      </c>
      <c r="L17" s="1177">
        <v>0</v>
      </c>
      <c r="M17" s="1179" t="s">
        <v>364</v>
      </c>
      <c r="N17" s="1177">
        <v>0</v>
      </c>
      <c r="O17" s="1131" t="s">
        <v>364</v>
      </c>
      <c r="P17" s="1177">
        <v>1</v>
      </c>
      <c r="Q17" s="1131" t="s">
        <v>364</v>
      </c>
      <c r="R17" s="1174"/>
      <c r="S17" s="1174"/>
    </row>
    <row r="18" spans="1:19" s="962" customFormat="1" x14ac:dyDescent="0.25">
      <c r="A18" s="1167"/>
      <c r="B18" s="1175" t="s">
        <v>4</v>
      </c>
      <c r="D18" s="1176">
        <f>'41benpresaad'!D16</f>
        <v>125451</v>
      </c>
      <c r="E18" s="1170">
        <v>14325</v>
      </c>
      <c r="F18" s="1177">
        <f t="shared" si="1"/>
        <v>116550</v>
      </c>
      <c r="G18" s="1178">
        <f t="shared" si="2"/>
        <v>92.904799483463663</v>
      </c>
      <c r="I18" s="1177">
        <f t="shared" si="3"/>
        <v>8901</v>
      </c>
      <c r="J18" s="1178">
        <f>I18*100/D18</f>
        <v>7.0952005165363365</v>
      </c>
      <c r="L18" s="1177">
        <v>7119</v>
      </c>
      <c r="M18" s="1179">
        <f>L18/$I18*100</f>
        <v>79.97977755308392</v>
      </c>
      <c r="N18" s="1177">
        <v>1782</v>
      </c>
      <c r="O18" s="1131">
        <f>N18/$I18*100</f>
        <v>20.020222446916076</v>
      </c>
      <c r="P18" s="1177">
        <v>0</v>
      </c>
      <c r="Q18" s="1131">
        <f>P18/$I18*100</f>
        <v>0</v>
      </c>
      <c r="R18" s="1174"/>
      <c r="S18" s="1174"/>
    </row>
    <row r="19" spans="1:19" s="962" customFormat="1" x14ac:dyDescent="0.25">
      <c r="A19" s="1167"/>
      <c r="B19" s="1175" t="s">
        <v>40</v>
      </c>
      <c r="D19" s="1176">
        <f>'41benpresaad'!D17</f>
        <v>75728</v>
      </c>
      <c r="E19" s="1170">
        <v>9188</v>
      </c>
      <c r="F19" s="1177">
        <f t="shared" si="1"/>
        <v>73802</v>
      </c>
      <c r="G19" s="1178">
        <f t="shared" si="2"/>
        <v>97.456687090640187</v>
      </c>
      <c r="I19" s="1177">
        <f t="shared" si="3"/>
        <v>1926</v>
      </c>
      <c r="J19" s="1178">
        <f t="shared" si="0"/>
        <v>2.5433129093598139</v>
      </c>
      <c r="L19" s="1177">
        <v>4</v>
      </c>
      <c r="M19" s="1179">
        <f>L19/$I19*100</f>
        <v>0.20768431983385255</v>
      </c>
      <c r="N19" s="1177">
        <v>755</v>
      </c>
      <c r="O19" s="1131">
        <f>N19/$I19*100</f>
        <v>39.200415368639668</v>
      </c>
      <c r="P19" s="1177">
        <v>1167</v>
      </c>
      <c r="Q19" s="1131">
        <f>P19/$I19*100</f>
        <v>60.59190031152648</v>
      </c>
      <c r="R19" s="1174"/>
      <c r="S19" s="1174"/>
    </row>
    <row r="20" spans="1:19" s="962" customFormat="1" x14ac:dyDescent="0.25">
      <c r="A20" s="1167"/>
      <c r="B20" s="1175" t="s">
        <v>41</v>
      </c>
      <c r="D20" s="1176">
        <f>'41benpresaad'!D18</f>
        <v>225116</v>
      </c>
      <c r="E20" s="1170">
        <v>34612</v>
      </c>
      <c r="F20" s="1177">
        <f t="shared" si="1"/>
        <v>225116</v>
      </c>
      <c r="G20" s="1178">
        <f t="shared" si="2"/>
        <v>100</v>
      </c>
      <c r="I20" s="1177">
        <f t="shared" si="3"/>
        <v>0</v>
      </c>
      <c r="J20" s="1178">
        <f t="shared" si="0"/>
        <v>0</v>
      </c>
      <c r="L20" s="1177">
        <v>0</v>
      </c>
      <c r="M20" s="1179" t="s">
        <v>364</v>
      </c>
      <c r="N20" s="1177">
        <v>0</v>
      </c>
      <c r="O20" s="1131" t="s">
        <v>364</v>
      </c>
      <c r="P20" s="1177">
        <v>0</v>
      </c>
      <c r="Q20" s="1131" t="s">
        <v>364</v>
      </c>
      <c r="R20" s="1174"/>
      <c r="S20" s="1174"/>
    </row>
    <row r="21" spans="1:19" s="962" customFormat="1" x14ac:dyDescent="0.25">
      <c r="A21" s="1167"/>
      <c r="B21" s="1175" t="s">
        <v>3</v>
      </c>
      <c r="D21" s="1176">
        <f>'41benpresaad'!D19</f>
        <v>160563</v>
      </c>
      <c r="E21" s="1170">
        <v>13397</v>
      </c>
      <c r="F21" s="1177">
        <f t="shared" si="1"/>
        <v>158807</v>
      </c>
      <c r="G21" s="1178">
        <f t="shared" si="2"/>
        <v>98.90634828696524</v>
      </c>
      <c r="I21" s="1177">
        <f t="shared" si="3"/>
        <v>1756</v>
      </c>
      <c r="J21" s="1178">
        <f t="shared" si="0"/>
        <v>1.0936517130347589</v>
      </c>
      <c r="L21" s="1177">
        <v>41</v>
      </c>
      <c r="M21" s="1179">
        <f>L21/$I21*100</f>
        <v>2.334851936218679</v>
      </c>
      <c r="N21" s="1177">
        <v>964</v>
      </c>
      <c r="O21" s="1131">
        <f>N21/$I21*100</f>
        <v>54.897494305239178</v>
      </c>
      <c r="P21" s="1177">
        <v>751</v>
      </c>
      <c r="Q21" s="1131">
        <f>P21/$I21*100</f>
        <v>42.767653758542139</v>
      </c>
      <c r="R21" s="1174"/>
      <c r="S21" s="1174"/>
    </row>
    <row r="22" spans="1:19" s="962" customFormat="1" x14ac:dyDescent="0.25">
      <c r="A22" s="1167"/>
      <c r="B22" s="1175" t="s">
        <v>2</v>
      </c>
      <c r="D22" s="1176">
        <f>'41benpresaad'!D20</f>
        <v>36744</v>
      </c>
      <c r="E22" s="1170">
        <v>6540</v>
      </c>
      <c r="F22" s="1177">
        <f t="shared" si="1"/>
        <v>36517</v>
      </c>
      <c r="G22" s="1178">
        <f t="shared" si="2"/>
        <v>99.382212061833229</v>
      </c>
      <c r="I22" s="1177">
        <f t="shared" si="3"/>
        <v>227</v>
      </c>
      <c r="J22" s="1178">
        <f t="shared" si="0"/>
        <v>0.61778793816677557</v>
      </c>
      <c r="L22" s="1177">
        <v>0</v>
      </c>
      <c r="M22" s="1179">
        <f>L22/$I22*100</f>
        <v>0</v>
      </c>
      <c r="N22" s="1177">
        <v>55</v>
      </c>
      <c r="O22" s="1131">
        <f>N22/$I22*100</f>
        <v>24.229074889867842</v>
      </c>
      <c r="P22" s="1177">
        <v>172</v>
      </c>
      <c r="Q22" s="1131">
        <f>P22/$I22*100</f>
        <v>75.770925110132154</v>
      </c>
      <c r="R22" s="1174"/>
      <c r="S22" s="1174"/>
    </row>
    <row r="23" spans="1:19" s="962" customFormat="1" x14ac:dyDescent="0.25">
      <c r="A23" s="1167"/>
      <c r="B23" s="1175" t="s">
        <v>35</v>
      </c>
      <c r="D23" s="1176">
        <f>'41benpresaad'!D21</f>
        <v>76563</v>
      </c>
      <c r="E23" s="1170">
        <v>13798</v>
      </c>
      <c r="F23" s="1177">
        <f t="shared" si="1"/>
        <v>75124</v>
      </c>
      <c r="G23" s="1178">
        <f t="shared" si="2"/>
        <v>98.120502070190568</v>
      </c>
      <c r="I23" s="1177">
        <f t="shared" si="3"/>
        <v>1439</v>
      </c>
      <c r="J23" s="1178">
        <f t="shared" si="0"/>
        <v>1.8794979298094381</v>
      </c>
      <c r="L23" s="1177">
        <v>29</v>
      </c>
      <c r="M23" s="1179">
        <f>L23/$I23*100</f>
        <v>2.0152883947185547</v>
      </c>
      <c r="N23" s="1177">
        <v>49</v>
      </c>
      <c r="O23" s="1131">
        <f>N23/$I23*100</f>
        <v>3.4051424600416955</v>
      </c>
      <c r="P23" s="1177">
        <v>1361</v>
      </c>
      <c r="Q23" s="1131">
        <f>P23/$I23*100</f>
        <v>94.579569145239745</v>
      </c>
      <c r="R23" s="1174"/>
      <c r="S23" s="1174"/>
    </row>
    <row r="24" spans="1:19" s="962" customFormat="1" x14ac:dyDescent="0.25">
      <c r="A24" s="1167"/>
      <c r="B24" s="1175" t="s">
        <v>42</v>
      </c>
      <c r="D24" s="1176">
        <f>'41benpresaad'!D22</f>
        <v>187923</v>
      </c>
      <c r="E24" s="1170">
        <v>24812</v>
      </c>
      <c r="F24" s="1177">
        <f t="shared" si="1"/>
        <v>187923</v>
      </c>
      <c r="G24" s="1178">
        <f t="shared" si="2"/>
        <v>100</v>
      </c>
      <c r="I24" s="1177">
        <f t="shared" si="3"/>
        <v>0</v>
      </c>
      <c r="J24" s="1178">
        <f t="shared" si="0"/>
        <v>0</v>
      </c>
      <c r="L24" s="1177">
        <v>0</v>
      </c>
      <c r="M24" s="1179" t="s">
        <v>364</v>
      </c>
      <c r="N24" s="1177">
        <v>0</v>
      </c>
      <c r="O24" s="1131" t="s">
        <v>364</v>
      </c>
      <c r="P24" s="1177">
        <v>0</v>
      </c>
      <c r="Q24" s="1131" t="s">
        <v>364</v>
      </c>
      <c r="R24" s="1174"/>
      <c r="S24" s="1174"/>
    </row>
    <row r="25" spans="1:19" s="962" customFormat="1" x14ac:dyDescent="0.25">
      <c r="A25" s="1167"/>
      <c r="B25" s="1175" t="s">
        <v>43</v>
      </c>
      <c r="D25" s="1176">
        <f>'41benpresaad'!D23</f>
        <v>44249</v>
      </c>
      <c r="E25" s="1170">
        <v>10064</v>
      </c>
      <c r="F25" s="1177">
        <f t="shared" si="1"/>
        <v>44152</v>
      </c>
      <c r="G25" s="1178">
        <f t="shared" si="2"/>
        <v>99.78078600646343</v>
      </c>
      <c r="I25" s="1177">
        <f t="shared" si="3"/>
        <v>97</v>
      </c>
      <c r="J25" s="1178">
        <f t="shared" si="0"/>
        <v>0.21921399353657708</v>
      </c>
      <c r="L25" s="1177">
        <v>0</v>
      </c>
      <c r="M25" s="1179">
        <f>L25/$I25*100</f>
        <v>0</v>
      </c>
      <c r="N25" s="1177">
        <v>81</v>
      </c>
      <c r="O25" s="1131">
        <f>N25/$I25*100</f>
        <v>83.505154639175259</v>
      </c>
      <c r="P25" s="1177">
        <v>16</v>
      </c>
      <c r="Q25" s="1131">
        <f>P25/$I25*100</f>
        <v>16.494845360824741</v>
      </c>
      <c r="R25" s="1174"/>
      <c r="S25" s="1174"/>
    </row>
    <row r="26" spans="1:19" s="962" customFormat="1" x14ac:dyDescent="0.25">
      <c r="B26" s="1175" t="s">
        <v>44</v>
      </c>
      <c r="D26" s="1176">
        <f>'41benpresaad'!D24</f>
        <v>16169</v>
      </c>
      <c r="E26" s="1170">
        <v>1275</v>
      </c>
      <c r="F26" s="1180">
        <f t="shared" si="1"/>
        <v>16169</v>
      </c>
      <c r="G26" s="1178">
        <f t="shared" si="2"/>
        <v>100</v>
      </c>
      <c r="I26" s="1180">
        <f t="shared" si="3"/>
        <v>0</v>
      </c>
      <c r="J26" s="1178">
        <f t="shared" si="0"/>
        <v>0</v>
      </c>
      <c r="L26" s="1180">
        <v>0</v>
      </c>
      <c r="M26" s="1179" t="s">
        <v>364</v>
      </c>
      <c r="N26" s="1180">
        <v>0</v>
      </c>
      <c r="O26" s="1131" t="s">
        <v>364</v>
      </c>
      <c r="P26" s="1180">
        <v>0</v>
      </c>
      <c r="Q26" s="1131" t="s">
        <v>364</v>
      </c>
      <c r="R26" s="1174"/>
      <c r="S26" s="1174"/>
    </row>
    <row r="27" spans="1:19" s="962" customFormat="1" x14ac:dyDescent="0.25">
      <c r="B27" s="1175" t="s">
        <v>45</v>
      </c>
      <c r="D27" s="1181">
        <f>'41benpresaad'!D25</f>
        <v>70157</v>
      </c>
      <c r="E27" s="1170">
        <v>8030</v>
      </c>
      <c r="F27" s="1180">
        <f t="shared" si="1"/>
        <v>70157</v>
      </c>
      <c r="G27" s="1178">
        <f t="shared" si="2"/>
        <v>100</v>
      </c>
      <c r="I27" s="1180">
        <f t="shared" si="3"/>
        <v>0</v>
      </c>
      <c r="J27" s="1178">
        <f t="shared" si="0"/>
        <v>0</v>
      </c>
      <c r="L27" s="1180">
        <v>0</v>
      </c>
      <c r="M27" s="1179" t="s">
        <v>364</v>
      </c>
      <c r="N27" s="1180">
        <v>0</v>
      </c>
      <c r="O27" s="1131" t="s">
        <v>364</v>
      </c>
      <c r="P27" s="1180">
        <v>0</v>
      </c>
      <c r="Q27" s="1131" t="s">
        <v>364</v>
      </c>
      <c r="R27" s="1174"/>
      <c r="S27" s="1174"/>
    </row>
    <row r="28" spans="1:19" s="962" customFormat="1" x14ac:dyDescent="0.25">
      <c r="B28" s="1175" t="s">
        <v>46</v>
      </c>
      <c r="D28" s="1181">
        <f>'41benpresaad'!D26</f>
        <v>9352</v>
      </c>
      <c r="E28" s="1182">
        <v>1753</v>
      </c>
      <c r="F28" s="1180">
        <f t="shared" si="1"/>
        <v>9352</v>
      </c>
      <c r="G28" s="1183">
        <f t="shared" si="2"/>
        <v>100</v>
      </c>
      <c r="I28" s="1180">
        <f t="shared" si="3"/>
        <v>0</v>
      </c>
      <c r="J28" s="1183">
        <f t="shared" si="0"/>
        <v>0</v>
      </c>
      <c r="L28" s="1180">
        <v>0</v>
      </c>
      <c r="M28" s="1179" t="s">
        <v>364</v>
      </c>
      <c r="N28" s="1180">
        <v>0</v>
      </c>
      <c r="O28" s="1179" t="s">
        <v>364</v>
      </c>
      <c r="P28" s="1180">
        <v>0</v>
      </c>
      <c r="Q28" s="1179" t="s">
        <v>364</v>
      </c>
      <c r="R28" s="1174"/>
      <c r="S28" s="1174"/>
    </row>
    <row r="29" spans="1:19" s="962" customFormat="1" x14ac:dyDescent="0.25">
      <c r="B29" s="1184" t="s">
        <v>1</v>
      </c>
      <c r="D29" s="1185">
        <f>'41benpresaad'!D27</f>
        <v>3664</v>
      </c>
      <c r="E29" s="1182">
        <v>384</v>
      </c>
      <c r="F29" s="1186">
        <f t="shared" si="1"/>
        <v>3575</v>
      </c>
      <c r="G29" s="1187">
        <f t="shared" si="2"/>
        <v>97.570960698689959</v>
      </c>
      <c r="I29" s="1186">
        <f t="shared" si="3"/>
        <v>89</v>
      </c>
      <c r="J29" s="1187">
        <f t="shared" si="0"/>
        <v>2.4290393013100435</v>
      </c>
      <c r="L29" s="1186">
        <v>0</v>
      </c>
      <c r="M29" s="1188">
        <f>L29/$I29*100</f>
        <v>0</v>
      </c>
      <c r="N29" s="1186">
        <v>20</v>
      </c>
      <c r="O29" s="1133">
        <f>N29/$I29*100</f>
        <v>22.471910112359549</v>
      </c>
      <c r="P29" s="1186">
        <v>69</v>
      </c>
      <c r="Q29" s="1133">
        <f>P29/$I29*100</f>
        <v>77.528089887640448</v>
      </c>
      <c r="R29" s="1174"/>
      <c r="S29" s="1174"/>
    </row>
    <row r="30" spans="1:19" s="961" customFormat="1" ht="7.5" customHeight="1" x14ac:dyDescent="0.35">
      <c r="A30" s="1157"/>
      <c r="B30" s="1158"/>
      <c r="D30" s="1189"/>
      <c r="E30" s="1190"/>
      <c r="F30" s="1189"/>
      <c r="G30" s="1191"/>
      <c r="I30" s="1192"/>
      <c r="J30" s="1191"/>
      <c r="L30" s="1192"/>
      <c r="M30" s="1191"/>
      <c r="N30" s="1192"/>
      <c r="O30" s="1191"/>
      <c r="P30" s="1192"/>
      <c r="Q30" s="1191"/>
    </row>
    <row r="31" spans="1:19" s="1316" customFormat="1" x14ac:dyDescent="0.25">
      <c r="B31" s="1317" t="s">
        <v>0</v>
      </c>
      <c r="D31" s="1318">
        <f>SUM(D12:D29)</f>
        <v>1489601</v>
      </c>
      <c r="E31" s="1319"/>
      <c r="F31" s="1320">
        <f>SUM(F12:F29)</f>
        <v>1465989</v>
      </c>
      <c r="G31" s="1321">
        <f>F31*100/D31</f>
        <v>98.414877541032794</v>
      </c>
      <c r="I31" s="1322">
        <f>SUM(I12:I29)</f>
        <v>23612</v>
      </c>
      <c r="J31" s="1321">
        <f>I31*100/D31</f>
        <v>1.5851224589671999</v>
      </c>
      <c r="L31" s="1322">
        <f>SUM(L12:L29)</f>
        <v>7197</v>
      </c>
      <c r="M31" s="1321">
        <f>L31/$I31*100</f>
        <v>30.480264272403861</v>
      </c>
      <c r="N31" s="1322">
        <f>SUM(N12:N29)</f>
        <v>6356</v>
      </c>
      <c r="O31" s="1321">
        <f>N31/$I31*100</f>
        <v>26.918516008809078</v>
      </c>
      <c r="P31" s="1322">
        <f>SUM(P12:P29)</f>
        <v>10059</v>
      </c>
      <c r="Q31" s="1321">
        <f>P31/$I31*100</f>
        <v>42.601219718787057</v>
      </c>
    </row>
    <row r="32" spans="1:19" s="961" customFormat="1" x14ac:dyDescent="0.35">
      <c r="B32" s="1193" t="s">
        <v>39</v>
      </c>
      <c r="C32" s="1194"/>
    </row>
    <row r="33" spans="2:16" ht="33" customHeight="1" x14ac:dyDescent="0.35">
      <c r="B33" s="1700" t="s">
        <v>277</v>
      </c>
      <c r="C33" s="1700"/>
      <c r="D33" s="1700"/>
      <c r="E33" s="1700"/>
      <c r="F33" s="1700"/>
      <c r="G33" s="1700"/>
      <c r="H33" s="1700"/>
      <c r="I33" s="1700"/>
      <c r="J33" s="1700"/>
      <c r="K33" s="1700"/>
      <c r="L33" s="1700"/>
      <c r="M33" s="1700"/>
      <c r="N33" s="1700"/>
      <c r="O33" s="1700"/>
      <c r="P33" s="1700"/>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G12:G29 E12:E29">
    <cfRule type="cellIs" dxfId="0" priority="1" stopIfTrue="1" operator="greaterThan">
      <formula>100</formula>
    </cfRule>
  </conditionalFormatting>
  <printOptions horizontalCentered="1"/>
  <pageMargins left="0" right="0" top="0.43307086614173229" bottom="0.43307086614173229" header="0" footer="0"/>
  <pageSetup paperSize="9" scale="9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José Miguel Ayora López</cp:lastModifiedBy>
  <cp:lastPrinted>2024-09-03T09:40:34Z</cp:lastPrinted>
  <dcterms:created xsi:type="dcterms:W3CDTF">2023-11-02T11:23:22Z</dcterms:created>
  <dcterms:modified xsi:type="dcterms:W3CDTF">2024-11-25T09:23:18Z</dcterms:modified>
</cp:coreProperties>
</file>